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8640" activeTab="1"/>
  </bookViews>
  <sheets>
    <sheet name="Rekapitulácia stavby" sheetId="1" r:id="rId1"/>
    <sheet name="175 - Hotel kráľová Studň..." sheetId="2" r:id="rId2"/>
  </sheets>
  <definedNames>
    <definedName name="_xlnm._FilterDatabase" localSheetId="1" hidden="1">'175 - Hotel kráľová Studň...'!$C$117:$K$171</definedName>
    <definedName name="_xlnm.Print_Titles" localSheetId="1">'175 - Hotel kráľová Studň...'!$117:$117</definedName>
    <definedName name="_xlnm.Print_Titles" localSheetId="0">'Rekapitulácia stavby'!$92:$92</definedName>
    <definedName name="_xlnm.Print_Area" localSheetId="1">'175 - Hotel kráľová Studň...'!$C$4:$J$76,'175 - Hotel kráľová Studň...'!$C$82:$J$101,'175 - Hotel kráľová Studň...'!$C$107:$J$171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BK147" i="2" l="1"/>
  <c r="BI147" i="2"/>
  <c r="BH147" i="2"/>
  <c r="BG147" i="2"/>
  <c r="BE147" i="2"/>
  <c r="T147" i="2"/>
  <c r="R147" i="2"/>
  <c r="P147" i="2"/>
  <c r="J147" i="2"/>
  <c r="BF147" i="2" s="1"/>
  <c r="BK146" i="2"/>
  <c r="BI146" i="2"/>
  <c r="BH146" i="2"/>
  <c r="BG146" i="2"/>
  <c r="BE146" i="2"/>
  <c r="T146" i="2"/>
  <c r="R146" i="2"/>
  <c r="P146" i="2"/>
  <c r="J146" i="2"/>
  <c r="BF146" i="2" s="1"/>
  <c r="BK145" i="2"/>
  <c r="BI145" i="2"/>
  <c r="BH145" i="2"/>
  <c r="BG145" i="2"/>
  <c r="BE145" i="2"/>
  <c r="T145" i="2"/>
  <c r="R145" i="2"/>
  <c r="P145" i="2"/>
  <c r="J145" i="2"/>
  <c r="BF145" i="2" s="1"/>
  <c r="BK144" i="2"/>
  <c r="BI144" i="2"/>
  <c r="BH144" i="2"/>
  <c r="BG144" i="2"/>
  <c r="BE144" i="2"/>
  <c r="T144" i="2"/>
  <c r="R144" i="2"/>
  <c r="P144" i="2"/>
  <c r="J144" i="2"/>
  <c r="BF144" i="2" s="1"/>
  <c r="BK143" i="2"/>
  <c r="BI143" i="2"/>
  <c r="BH143" i="2"/>
  <c r="BG143" i="2"/>
  <c r="BF143" i="2"/>
  <c r="BE143" i="2"/>
  <c r="T143" i="2"/>
  <c r="R143" i="2"/>
  <c r="P143" i="2"/>
  <c r="J143" i="2"/>
  <c r="BK160" i="2" l="1"/>
  <c r="BI160" i="2"/>
  <c r="BH160" i="2"/>
  <c r="BG160" i="2"/>
  <c r="BE160" i="2"/>
  <c r="T160" i="2"/>
  <c r="R160" i="2"/>
  <c r="P160" i="2"/>
  <c r="J160" i="2"/>
  <c r="BF160" i="2" s="1"/>
  <c r="BK159" i="2"/>
  <c r="BI159" i="2"/>
  <c r="BH159" i="2"/>
  <c r="BG159" i="2"/>
  <c r="BE159" i="2"/>
  <c r="T159" i="2"/>
  <c r="R159" i="2"/>
  <c r="P159" i="2"/>
  <c r="J159" i="2"/>
  <c r="BF159" i="2" s="1"/>
  <c r="BK158" i="2"/>
  <c r="BI158" i="2"/>
  <c r="BH158" i="2"/>
  <c r="BG158" i="2"/>
  <c r="BE158" i="2"/>
  <c r="T158" i="2"/>
  <c r="R158" i="2"/>
  <c r="P158" i="2"/>
  <c r="J158" i="2"/>
  <c r="BF158" i="2" s="1"/>
  <c r="BK157" i="2"/>
  <c r="BI157" i="2"/>
  <c r="BH157" i="2"/>
  <c r="BG157" i="2"/>
  <c r="BE157" i="2"/>
  <c r="T157" i="2"/>
  <c r="R157" i="2"/>
  <c r="P157" i="2"/>
  <c r="J157" i="2"/>
  <c r="BF157" i="2" s="1"/>
  <c r="J150" i="2" l="1"/>
  <c r="J35" i="2"/>
  <c r="J34" i="2"/>
  <c r="AY95" i="1"/>
  <c r="J33" i="2"/>
  <c r="AX95" i="1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J97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F112" i="2"/>
  <c r="E110" i="2"/>
  <c r="F87" i="2"/>
  <c r="E85" i="2"/>
  <c r="J22" i="2"/>
  <c r="E22" i="2"/>
  <c r="J90" i="2" s="1"/>
  <c r="J21" i="2"/>
  <c r="J19" i="2"/>
  <c r="E19" i="2"/>
  <c r="J89" i="2" s="1"/>
  <c r="J18" i="2"/>
  <c r="J16" i="2"/>
  <c r="E16" i="2"/>
  <c r="F115" i="2" s="1"/>
  <c r="J15" i="2"/>
  <c r="J13" i="2"/>
  <c r="E13" i="2"/>
  <c r="F89" i="2" s="1"/>
  <c r="J12" i="2"/>
  <c r="J112" i="2"/>
  <c r="L90" i="1"/>
  <c r="AM90" i="1"/>
  <c r="AM89" i="1"/>
  <c r="L89" i="1"/>
  <c r="AM87" i="1"/>
  <c r="L87" i="1"/>
  <c r="L85" i="1"/>
  <c r="L84" i="1"/>
  <c r="J169" i="2"/>
  <c r="BK156" i="2"/>
  <c r="BK140" i="2"/>
  <c r="BK130" i="2"/>
  <c r="BK152" i="2"/>
  <c r="BK137" i="2"/>
  <c r="BK132" i="2"/>
  <c r="BK126" i="2"/>
  <c r="J170" i="2"/>
  <c r="J155" i="2"/>
  <c r="BK141" i="2"/>
  <c r="J131" i="2"/>
  <c r="AS94" i="1"/>
  <c r="J165" i="2"/>
  <c r="BK153" i="2"/>
  <c r="BK142" i="2"/>
  <c r="BK139" i="2"/>
  <c r="J132" i="2"/>
  <c r="J127" i="2"/>
  <c r="BK122" i="2"/>
  <c r="BK171" i="2"/>
  <c r="BK162" i="2"/>
  <c r="BK148" i="2"/>
  <c r="J135" i="2"/>
  <c r="BK123" i="2"/>
  <c r="BK149" i="2"/>
  <c r="J134" i="2"/>
  <c r="J129" i="2"/>
  <c r="BK125" i="2"/>
  <c r="J166" i="2"/>
  <c r="BK154" i="2"/>
  <c r="BK134" i="2"/>
  <c r="BK124" i="2"/>
  <c r="BK166" i="2"/>
  <c r="BK164" i="2"/>
  <c r="J149" i="2"/>
  <c r="J140" i="2"/>
  <c r="J133" i="2"/>
  <c r="J126" i="2"/>
  <c r="J121" i="2"/>
  <c r="BK170" i="2"/>
  <c r="J154" i="2"/>
  <c r="BK138" i="2"/>
  <c r="BK121" i="2"/>
  <c r="BK155" i="2"/>
  <c r="BK135" i="2"/>
  <c r="BK128" i="2"/>
  <c r="J122" i="2"/>
  <c r="J162" i="2"/>
  <c r="J153" i="2"/>
  <c r="J137" i="2"/>
  <c r="BK129" i="2"/>
  <c r="BK169" i="2"/>
  <c r="J161" i="2"/>
  <c r="J148" i="2"/>
  <c r="J138" i="2"/>
  <c r="J128" i="2"/>
  <c r="J123" i="2"/>
  <c r="BK165" i="2"/>
  <c r="BK161" i="2"/>
  <c r="J139" i="2"/>
  <c r="J124" i="2"/>
  <c r="J164" i="2"/>
  <c r="J142" i="2"/>
  <c r="BK133" i="2"/>
  <c r="J130" i="2"/>
  <c r="J171" i="2"/>
  <c r="J168" i="2"/>
  <c r="J152" i="2"/>
  <c r="BK136" i="2"/>
  <c r="BK127" i="2"/>
  <c r="BK168" i="2"/>
  <c r="J156" i="2"/>
  <c r="J141" i="2"/>
  <c r="J136" i="2"/>
  <c r="BK131" i="2"/>
  <c r="J125" i="2"/>
  <c r="P120" i="2" l="1"/>
  <c r="R151" i="2"/>
  <c r="R163" i="2"/>
  <c r="BK120" i="2"/>
  <c r="J120" i="2" s="1"/>
  <c r="J96" i="2" s="1"/>
  <c r="BK151" i="2"/>
  <c r="J151" i="2" s="1"/>
  <c r="J98" i="2" s="1"/>
  <c r="T151" i="2"/>
  <c r="P163" i="2"/>
  <c r="P167" i="2"/>
  <c r="R120" i="2"/>
  <c r="R119" i="2" s="1"/>
  <c r="BK163" i="2"/>
  <c r="J163" i="2" s="1"/>
  <c r="J99" i="2" s="1"/>
  <c r="T163" i="2"/>
  <c r="T167" i="2"/>
  <c r="T120" i="2"/>
  <c r="T119" i="2" s="1"/>
  <c r="T118" i="2" s="1"/>
  <c r="P151" i="2"/>
  <c r="BK167" i="2"/>
  <c r="J167" i="2" s="1"/>
  <c r="J100" i="2" s="1"/>
  <c r="R167" i="2"/>
  <c r="J87" i="2"/>
  <c r="J114" i="2"/>
  <c r="BF122" i="2"/>
  <c r="BF124" i="2"/>
  <c r="BF127" i="2"/>
  <c r="BF131" i="2"/>
  <c r="BF135" i="2"/>
  <c r="BF139" i="2"/>
  <c r="BF148" i="2"/>
  <c r="BF156" i="2"/>
  <c r="F114" i="2"/>
  <c r="J115" i="2"/>
  <c r="BF126" i="2"/>
  <c r="BF130" i="2"/>
  <c r="BF133" i="2"/>
  <c r="BF136" i="2"/>
  <c r="BF140" i="2"/>
  <c r="BF152" i="2"/>
  <c r="BF154" i="2"/>
  <c r="BF161" i="2"/>
  <c r="BF168" i="2"/>
  <c r="BF169" i="2"/>
  <c r="BF170" i="2"/>
  <c r="BF171" i="2"/>
  <c r="F90" i="2"/>
  <c r="BF121" i="2"/>
  <c r="BF125" i="2"/>
  <c r="BF128" i="2"/>
  <c r="BF132" i="2"/>
  <c r="BF134" i="2"/>
  <c r="BF137" i="2"/>
  <c r="BF141" i="2"/>
  <c r="BF142" i="2"/>
  <c r="BF166" i="2"/>
  <c r="BF123" i="2"/>
  <c r="BF129" i="2"/>
  <c r="BF138" i="2"/>
  <c r="BF149" i="2"/>
  <c r="BF153" i="2"/>
  <c r="BF155" i="2"/>
  <c r="BF162" i="2"/>
  <c r="BF164" i="2"/>
  <c r="BF165" i="2"/>
  <c r="F35" i="2"/>
  <c r="BD95" i="1" s="1"/>
  <c r="BD94" i="1" s="1"/>
  <c r="W33" i="1" s="1"/>
  <c r="F31" i="2"/>
  <c r="AZ95" i="1" s="1"/>
  <c r="AZ94" i="1" s="1"/>
  <c r="W29" i="1" s="1"/>
  <c r="F34" i="2"/>
  <c r="BC95" i="1" s="1"/>
  <c r="BC94" i="1" s="1"/>
  <c r="AY94" i="1" s="1"/>
  <c r="F33" i="2"/>
  <c r="BB95" i="1" s="1"/>
  <c r="BB94" i="1" s="1"/>
  <c r="AX94" i="1" s="1"/>
  <c r="J31" i="2"/>
  <c r="AV95" i="1" s="1"/>
  <c r="P119" i="2" l="1"/>
  <c r="P118" i="2" s="1"/>
  <c r="AU95" i="1" s="1"/>
  <c r="AU94" i="1" s="1"/>
  <c r="R118" i="2"/>
  <c r="BK119" i="2"/>
  <c r="J119" i="2" s="1"/>
  <c r="J95" i="2" s="1"/>
  <c r="W32" i="1"/>
  <c r="F32" i="2"/>
  <c r="BA95" i="1" s="1"/>
  <c r="BA94" i="1" s="1"/>
  <c r="W30" i="1" s="1"/>
  <c r="W31" i="1"/>
  <c r="AV94" i="1"/>
  <c r="AK29" i="1" s="1"/>
  <c r="J32" i="2"/>
  <c r="AW95" i="1" s="1"/>
  <c r="AT95" i="1" s="1"/>
  <c r="BK118" i="2" l="1"/>
  <c r="J118" i="2" s="1"/>
  <c r="J94" i="2" s="1"/>
  <c r="AW94" i="1"/>
  <c r="AK30" i="1" s="1"/>
  <c r="J28" i="2" l="1"/>
  <c r="AG95" i="1" s="1"/>
  <c r="AG94" i="1" s="1"/>
  <c r="AT94" i="1"/>
  <c r="AN94" i="1" l="1"/>
  <c r="AK26" i="1"/>
  <c r="AK35" i="1" s="1"/>
  <c r="J37" i="2"/>
  <c r="AN95" i="1"/>
</calcChain>
</file>

<file path=xl/sharedStrings.xml><?xml version="1.0" encoding="utf-8"?>
<sst xmlns="http://schemas.openxmlformats.org/spreadsheetml/2006/main" count="925" uniqueCount="296">
  <si>
    <t>Export Komplet</t>
  </si>
  <si>
    <t/>
  </si>
  <si>
    <t>2.0</t>
  </si>
  <si>
    <t>False</t>
  </si>
  <si>
    <t>{d467d014-7a45-45aa-b199-e2eb134487c5}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</si>
  <si>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</si>
  <si>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</si>
  <si>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</si>
  <si>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</si>
  <si>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</si>
  <si>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</si>
  <si>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</si>
  <si>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175</t>
  </si>
  <si>
    <t>Stavba:</t>
  </si>
  <si>
    <t>Hotel kráľová Studňa - doplnenie elektroinštalácie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</si>
  <si>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</si>
  <si>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</si>
  <si>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</si>
  <si>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</si>
  <si>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</si>
  <si>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</si>
  <si>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</si>
  <si>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</si>
  <si>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</si>
  <si>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</si>
  <si>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</si>
  <si>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</si>
  <si>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</si>
  <si>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</si>
  <si>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</si>
  <si>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</si>
  <si>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</si>
  <si>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</si>
  <si>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</si>
  <si>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</si>
  <si>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</si>
  <si>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</si>
  <si>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</si>
  <si>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</si>
  <si>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</si>
  <si>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</si>
  <si>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</si>
  <si>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</si>
  <si>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</si>
  <si>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</si>
  <si>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</si>
  <si>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</si>
  <si>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</si>
  <si>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</si>
  <si>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</si>
  <si>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</si>
  <si>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</si>
  <si>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</si>
  <si>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</si>
  <si>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</si>
  <si>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</si>
  <si>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</si>
  <si>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</si>
  <si>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</si>
  <si>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</si>
  <si>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</si>
  <si>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</si>
  <si>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</si>
  <si>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</si>
  <si>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</si>
  <si>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</si>
  <si>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</si>
  <si>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</si>
  <si>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</si>
  <si>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</si>
  <si>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</si>
  <si>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</si>
  <si>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</si>
  <si>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</si>
  <si>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</si>
  <si>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</si>
  <si>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</si>
  <si>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</si>
  <si>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</si>
  <si>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</si>
  <si>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</si>
  <si>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</si>
  <si>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</si>
  <si>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</si>
  <si>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</si>
  <si>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</si>
  <si>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</si>
  <si>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</si>
  <si>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</si>
  <si>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</si>
  <si>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</si>
  <si>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</si>
  <si>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</si>
  <si>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</si>
  <si>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</si>
  <si>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</si>
  <si>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</si>
  <si>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</si>
  <si>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</si>
  <si>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</si>
  <si>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</si>
  <si>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</si>
  <si>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</si>
  <si>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</si>
  <si>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</si>
  <si>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</si>
  <si>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210010027.S</t>
  </si>
  <si>
    <t>Rúrka ohybná elektroinštalačná z PVC typ FXP 32</t>
  </si>
  <si>
    <t>m</t>
  </si>
  <si>
    <t>64</t>
  </si>
  <si>
    <t>2</t>
  </si>
  <si>
    <t>-450974657</t>
  </si>
  <si>
    <t>345710009300</t>
  </si>
  <si>
    <t>Rúrka ohybná vlnitá pancierová PVC-U, FXP D 32</t>
  </si>
  <si>
    <t>128</t>
  </si>
  <si>
    <t>-1458837311</t>
  </si>
  <si>
    <t>210010028.Sp</t>
  </si>
  <si>
    <t>Chránička pre optiku - len montáž</t>
  </si>
  <si>
    <t>-114218417</t>
  </si>
  <si>
    <t>4</t>
  </si>
  <si>
    <t>210010112.S</t>
  </si>
  <si>
    <t>Lišta elektroinštalačná z PVC 80x40, uložená pevne, vkladacia</t>
  </si>
  <si>
    <t>-1682517723</t>
  </si>
  <si>
    <t>5</t>
  </si>
  <si>
    <t>220061701.S</t>
  </si>
  <si>
    <t>Príplatok za zatiahnutie kábla do chráničky</t>
  </si>
  <si>
    <t>1238736418</t>
  </si>
  <si>
    <t>6</t>
  </si>
  <si>
    <t>345750057100</t>
  </si>
  <si>
    <t>Kanál elektroinštalačný HD z PVC, EKD 80x40 mm, KOPOS</t>
  </si>
  <si>
    <t>1952163366</t>
  </si>
  <si>
    <t>7</t>
  </si>
  <si>
    <t>210010152.S</t>
  </si>
  <si>
    <t>Rúrka ohybná elektroinštalačná z HDPE, D 75 uložená pevne</t>
  </si>
  <si>
    <t>156117254</t>
  </si>
  <si>
    <t>8</t>
  </si>
  <si>
    <t>345710005800</t>
  </si>
  <si>
    <t>Rúrka ohybná dvojplášťová HDPE, KOPOFLEX BA KF 09075 BA, D 75, KOPOS</t>
  </si>
  <si>
    <t>-1189547272</t>
  </si>
  <si>
    <t>9</t>
  </si>
  <si>
    <t>210010244.S</t>
  </si>
  <si>
    <t>Rúrka oceľová, ochranná D 90/2-4 mm, uložená pevne, vrátane základného náteru</t>
  </si>
  <si>
    <t>1235456468</t>
  </si>
  <si>
    <t>10</t>
  </si>
  <si>
    <t>141110009200.SP</t>
  </si>
  <si>
    <t>Rúra oceľová bezšvová hladká kruhová d 89 mm, hr. steny 3,6 mm, ozn. 11 353.0.</t>
  </si>
  <si>
    <t>3101056</t>
  </si>
  <si>
    <t>11</t>
  </si>
  <si>
    <t>246220000900.S</t>
  </si>
  <si>
    <t>Farba syntetická suríková S 2005</t>
  </si>
  <si>
    <t>kg</t>
  </si>
  <si>
    <t>591624130</t>
  </si>
  <si>
    <t>12</t>
  </si>
  <si>
    <t>246420001200.S</t>
  </si>
  <si>
    <t>Riedidlo S-6006 do syntetických a olejových látok</t>
  </si>
  <si>
    <t>1645508332</t>
  </si>
  <si>
    <t>13</t>
  </si>
  <si>
    <t>210190003.SP</t>
  </si>
  <si>
    <t>Doplnenie a úprava existujúceho rozvázdzača vr. materiálu</t>
  </si>
  <si>
    <t>kpl</t>
  </si>
  <si>
    <t>408736663</t>
  </si>
  <si>
    <t>14</t>
  </si>
  <si>
    <t>210194004.S</t>
  </si>
  <si>
    <t>Rozpájacia a istiaca plastová skriňa pilierová - typ SR 4 pre vonkajšie práce</t>
  </si>
  <si>
    <t>ks</t>
  </si>
  <si>
    <t>-1559031984</t>
  </si>
  <si>
    <t>15</t>
  </si>
  <si>
    <t>357110002300.S</t>
  </si>
  <si>
    <t>Skriňa rozpájacia a istiaca, plastová, pilierová SR 4</t>
  </si>
  <si>
    <t>-1040133126</t>
  </si>
  <si>
    <t>16</t>
  </si>
  <si>
    <t>210194061.S</t>
  </si>
  <si>
    <t>Rozvádzač RP</t>
  </si>
  <si>
    <t>-2045789140</t>
  </si>
  <si>
    <t>17</t>
  </si>
  <si>
    <t>357140001000.S</t>
  </si>
  <si>
    <t>Rozvádzač podružný RP1</t>
  </si>
  <si>
    <t>-1016612841</t>
  </si>
  <si>
    <t>18</t>
  </si>
  <si>
    <t>357140001000.S1</t>
  </si>
  <si>
    <t>Rozvádzač podružný RP2 - mechanické blokovanie výkonových ističov</t>
  </si>
  <si>
    <t>852556894</t>
  </si>
  <si>
    <t>19</t>
  </si>
  <si>
    <t>210800146.S</t>
  </si>
  <si>
    <t>Kábel medený  CYKY 450/750 V 3x1,5</t>
  </si>
  <si>
    <t>1232038186</t>
  </si>
  <si>
    <t>341110000700.S</t>
  </si>
  <si>
    <t>Kábel medený CYKY 3x1,5 mm2</t>
  </si>
  <si>
    <t>696721594</t>
  </si>
  <si>
    <t>21</t>
  </si>
  <si>
    <t>210800147.S</t>
  </si>
  <si>
    <t>Kábel medený uložený pevne CYKY 450/750 V 3x2,5</t>
  </si>
  <si>
    <t>-727254966</t>
  </si>
  <si>
    <t>22</t>
  </si>
  <si>
    <t>341110000800.S</t>
  </si>
  <si>
    <t>Kábel medený CYKY 3x2,5 mm2</t>
  </si>
  <si>
    <t>1806603927</t>
  </si>
  <si>
    <t>23</t>
  </si>
  <si>
    <t>210902115.S</t>
  </si>
  <si>
    <t>Kábel hliníkový silový uložený pevne 1-AYKY 0,6/1 kV 4x35</t>
  </si>
  <si>
    <t>-720720948</t>
  </si>
  <si>
    <t>24</t>
  </si>
  <si>
    <t>341110030600.S</t>
  </si>
  <si>
    <t>Kábel hliníkový 1-AYKY 4x35 mm2</t>
  </si>
  <si>
    <t>446360787</t>
  </si>
  <si>
    <t>22-M</t>
  </si>
  <si>
    <t>Montáže oznamovacích a zabezpečovacích zariadení</t>
  </si>
  <si>
    <t>46-M</t>
  </si>
  <si>
    <t>Zemné práce vykonávané pri externých montážnych prácach</t>
  </si>
  <si>
    <t>25</t>
  </si>
  <si>
    <t>460200165.S</t>
  </si>
  <si>
    <t>Hĺbenie káblovej ryhy ručne 35 cm širokej a 80 cm hlbokej, v zemine triedy 4</t>
  </si>
  <si>
    <t>1971468189</t>
  </si>
  <si>
    <t>26</t>
  </si>
  <si>
    <t>460420022.S</t>
  </si>
  <si>
    <t>Zriadenie, rekonšt. káblového lôžka z piesku bez zakrytia, v ryhe šír. do 65 cm, hrúbky vrstvy 10 cm</t>
  </si>
  <si>
    <t>-1769322625</t>
  </si>
  <si>
    <t>27</t>
  </si>
  <si>
    <t>583110000300.S</t>
  </si>
  <si>
    <t>Drvina vápencová frakcia 0-4 mm</t>
  </si>
  <si>
    <t>t</t>
  </si>
  <si>
    <t>886070233</t>
  </si>
  <si>
    <t>28</t>
  </si>
  <si>
    <t>460490012.S</t>
  </si>
  <si>
    <t>Rozvinutie a uloženie výstražnej fólie z PE do ryhy, šírka do 33 cm</t>
  </si>
  <si>
    <t>1316157250</t>
  </si>
  <si>
    <t>29</t>
  </si>
  <si>
    <t>283230008000</t>
  </si>
  <si>
    <t>Výstražná fóla PE, šxhr 300x0,08 mm, dĺ. 250 m, farba červená, HAGARD</t>
  </si>
  <si>
    <t>-675506393</t>
  </si>
  <si>
    <t>460560165.S</t>
  </si>
  <si>
    <t>Ručný zásyp nezap. káblovej ryhy bez zhutn. zeminy, 35 cm širokej, 80 cm hlbokej v zemine tr. 4</t>
  </si>
  <si>
    <t>-1138662628</t>
  </si>
  <si>
    <t>460620015.S</t>
  </si>
  <si>
    <t>Proviz. úprava terénu v zemine tr. 4, aby nerovnosti terénu neboli väčšie ako 2 cm od vodor.hladiny</t>
  </si>
  <si>
    <t>m2</t>
  </si>
  <si>
    <t>-1046034040</t>
  </si>
  <si>
    <t>HZS</t>
  </si>
  <si>
    <t>Hodinové zúčtovacie sadzby</t>
  </si>
  <si>
    <t>HZS000111.S</t>
  </si>
  <si>
    <t>Ukončenie káblov v rozvádzači RH a RP</t>
  </si>
  <si>
    <t>KPl</t>
  </si>
  <si>
    <t>512</t>
  </si>
  <si>
    <t>-1954579332</t>
  </si>
  <si>
    <t>HZS000112.SP</t>
  </si>
  <si>
    <t>Doprava</t>
  </si>
  <si>
    <t>1344955261</t>
  </si>
  <si>
    <t>HZS000214.S</t>
  </si>
  <si>
    <t>Stavebno montážne práce najnáročnejšie na odbornosť - prehliadky pracoviska a revízie (Tr. 4) v rozsahu viac ako 4 a menej ako 8 hodín</t>
  </si>
  <si>
    <t>hod</t>
  </si>
  <si>
    <t>-1506934214</t>
  </si>
  <si>
    <t>VRN</t>
  </si>
  <si>
    <t>Investičné náklady neobsiahnuté v cenách</t>
  </si>
  <si>
    <t>000300013.S</t>
  </si>
  <si>
    <t>Geodetické práce - vykonávané pred výstavbou určenie priebehu nadzemného alebo podzemného existujúceho aj plánovaného vedenia</t>
  </si>
  <si>
    <t>1024</t>
  </si>
  <si>
    <t>-1302364737</t>
  </si>
  <si>
    <t>000300031.S</t>
  </si>
  <si>
    <t>Geodetické práce - vykonávané po výstavbe zameranie skutočného vyhotovenia stavby</t>
  </si>
  <si>
    <t>-468147700</t>
  </si>
  <si>
    <t>000400021.S</t>
  </si>
  <si>
    <t>Projektové práce - stavebná časť (stavebné objekty vrátane ich technického vybavenia). náklady na vypracovanie realizačnej dokumentácie</t>
  </si>
  <si>
    <t>-397733737</t>
  </si>
  <si>
    <t>000400022.S</t>
  </si>
  <si>
    <t>Projektové práce - stavebná časť (stavebné objekty vrátane ich technického vybavenia). náklady na dokumentáciu skutočného zhotovenia stavby</t>
  </si>
  <si>
    <t>1156644022</t>
  </si>
  <si>
    <t>132311101.S</t>
  </si>
  <si>
    <t>Hĺbenie rýh šírky do 600 mm v  hornine tr.4 súdržných - ručným  alebo pneumatickým náradím</t>
  </si>
  <si>
    <t>m3</t>
  </si>
  <si>
    <t>801985411</t>
  </si>
  <si>
    <t>132311119.S</t>
  </si>
  <si>
    <t>Príplatok za lepivosť pri hĺbení rýh š do 600 mm ručným alebo pneumatickým náradím v hornine tr. 4</t>
  </si>
  <si>
    <t>1084792355</t>
  </si>
  <si>
    <t>166101101.S</t>
  </si>
  <si>
    <t>Prehodenie neuľahnutého výkopku z horniny 1 až 4</t>
  </si>
  <si>
    <t>801063535</t>
  </si>
  <si>
    <t>174101001.S</t>
  </si>
  <si>
    <t>Zásyp sypaninou so zhutnením jám, šachiet, rýh, zárezov alebo okolo objektov do 100 m3</t>
  </si>
  <si>
    <t>-27084592</t>
  </si>
  <si>
    <t>722-01</t>
  </si>
  <si>
    <t xml:space="preserve">Montáž vodovodného  potrubia  </t>
  </si>
  <si>
    <t>-1063969332</t>
  </si>
  <si>
    <t>28614-01</t>
  </si>
  <si>
    <t xml:space="preserve">Rúra HDPE d40 (v návine) </t>
  </si>
  <si>
    <t>32</t>
  </si>
  <si>
    <t>1520641345</t>
  </si>
  <si>
    <t>28614-02</t>
  </si>
  <si>
    <t xml:space="preserve">Spojka pre potrubie d40 </t>
  </si>
  <si>
    <t>135719362</t>
  </si>
  <si>
    <t>28614-03</t>
  </si>
  <si>
    <t xml:space="preserve">Čerpadlo </t>
  </si>
  <si>
    <t>-1449145110</t>
  </si>
  <si>
    <t>998722201.S</t>
  </si>
  <si>
    <t>Presun hmôt pre vnútorný vodovod v objektoch výšky do 6 m</t>
  </si>
  <si>
    <t>%</t>
  </si>
  <si>
    <t>-2089164651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</si>
</sst>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AN8" sqref="AN8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86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68" t="s">
        <v>12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70" t="s">
        <v>14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18</v>
      </c>
      <c r="AK11" s="23" t="s">
        <v>22</v>
      </c>
      <c r="AN11" s="21" t="s">
        <v>1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23</v>
      </c>
      <c r="AK13" s="23" t="s">
        <v>21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18</v>
      </c>
      <c r="AK14" s="23" t="s">
        <v>22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24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18</v>
      </c>
      <c r="AK17" s="23" t="s">
        <v>22</v>
      </c>
      <c r="AN17" s="21" t="s">
        <v>1</v>
      </c>
      <c r="AR17" s="17"/>
      <c r="BS17" s="14" t="s">
        <v>25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26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18</v>
      </c>
      <c r="AK20" s="23" t="s">
        <v>22</v>
      </c>
      <c r="AN20" s="21" t="s">
        <v>1</v>
      </c>
      <c r="AR20" s="17"/>
      <c r="BS20" s="14" t="s">
        <v>25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27</v>
      </c>
      <c r="AR22" s="17"/>
    </row>
    <row r="23" spans="1:71" s="1" customFormat="1" ht="16.5" customHeight="1" x14ac:dyDescent="0.2">
      <c r="B23" s="17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2">
        <f>ROUND(AG94,2)</f>
        <v>0</v>
      </c>
      <c r="AL26" s="173"/>
      <c r="AM26" s="173"/>
      <c r="AN26" s="173"/>
      <c r="AO26" s="173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4" t="s">
        <v>29</v>
      </c>
      <c r="M28" s="174"/>
      <c r="N28" s="174"/>
      <c r="O28" s="174"/>
      <c r="P28" s="174"/>
      <c r="Q28" s="26"/>
      <c r="R28" s="26"/>
      <c r="S28" s="26"/>
      <c r="T28" s="26"/>
      <c r="U28" s="26"/>
      <c r="V28" s="26"/>
      <c r="W28" s="174" t="s">
        <v>30</v>
      </c>
      <c r="X28" s="174"/>
      <c r="Y28" s="174"/>
      <c r="Z28" s="174"/>
      <c r="AA28" s="174"/>
      <c r="AB28" s="174"/>
      <c r="AC28" s="174"/>
      <c r="AD28" s="174"/>
      <c r="AE28" s="174"/>
      <c r="AF28" s="26"/>
      <c r="AG28" s="26"/>
      <c r="AH28" s="26"/>
      <c r="AI28" s="26"/>
      <c r="AJ28" s="26"/>
      <c r="AK28" s="174" t="s">
        <v>31</v>
      </c>
      <c r="AL28" s="174"/>
      <c r="AM28" s="174"/>
      <c r="AN28" s="174"/>
      <c r="AO28" s="174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32</v>
      </c>
      <c r="F29" s="32" t="s">
        <v>33</v>
      </c>
      <c r="L29" s="177">
        <v>0.2</v>
      </c>
      <c r="M29" s="176"/>
      <c r="N29" s="176"/>
      <c r="O29" s="176"/>
      <c r="P29" s="176"/>
      <c r="Q29" s="33"/>
      <c r="R29" s="33"/>
      <c r="S29" s="33"/>
      <c r="T29" s="33"/>
      <c r="U29" s="33"/>
      <c r="V29" s="33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F29" s="33"/>
      <c r="AG29" s="33"/>
      <c r="AH29" s="33"/>
      <c r="AI29" s="33"/>
      <c r="AJ29" s="33"/>
      <c r="AK29" s="175">
        <f>ROUND(AV94, 2)</f>
        <v>0</v>
      </c>
      <c r="AL29" s="176"/>
      <c r="AM29" s="176"/>
      <c r="AN29" s="176"/>
      <c r="AO29" s="176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 x14ac:dyDescent="0.2">
      <c r="B30" s="31"/>
      <c r="F30" s="32" t="s">
        <v>34</v>
      </c>
      <c r="L30" s="180">
        <v>0.2</v>
      </c>
      <c r="M30" s="179"/>
      <c r="N30" s="179"/>
      <c r="O30" s="179"/>
      <c r="P30" s="179"/>
      <c r="W30" s="178">
        <f>ROUND(BA94, 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ROUND(AW94, 2)</f>
        <v>0</v>
      </c>
      <c r="AL30" s="179"/>
      <c r="AM30" s="179"/>
      <c r="AN30" s="179"/>
      <c r="AO30" s="179"/>
      <c r="AR30" s="31"/>
    </row>
    <row r="31" spans="1:71" s="3" customFormat="1" ht="14.45" hidden="1" customHeight="1" x14ac:dyDescent="0.2">
      <c r="B31" s="31"/>
      <c r="F31" s="23" t="s">
        <v>35</v>
      </c>
      <c r="L31" s="180">
        <v>0.2</v>
      </c>
      <c r="M31" s="179"/>
      <c r="N31" s="179"/>
      <c r="O31" s="179"/>
      <c r="P31" s="179"/>
      <c r="W31" s="178">
        <f>ROUND(BB94, 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1"/>
    </row>
    <row r="32" spans="1:71" s="3" customFormat="1" ht="14.45" hidden="1" customHeight="1" x14ac:dyDescent="0.2">
      <c r="B32" s="31"/>
      <c r="F32" s="23" t="s">
        <v>36</v>
      </c>
      <c r="L32" s="180">
        <v>0.2</v>
      </c>
      <c r="M32" s="179"/>
      <c r="N32" s="179"/>
      <c r="O32" s="179"/>
      <c r="P32" s="179"/>
      <c r="W32" s="178">
        <f>ROUND(BC94, 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1"/>
    </row>
    <row r="33" spans="1:57" s="3" customFormat="1" ht="14.45" hidden="1" customHeight="1" x14ac:dyDescent="0.2">
      <c r="B33" s="31"/>
      <c r="F33" s="32" t="s">
        <v>37</v>
      </c>
      <c r="L33" s="177">
        <v>0</v>
      </c>
      <c r="M33" s="176"/>
      <c r="N33" s="176"/>
      <c r="O33" s="176"/>
      <c r="P33" s="176"/>
      <c r="Q33" s="33"/>
      <c r="R33" s="33"/>
      <c r="S33" s="33"/>
      <c r="T33" s="33"/>
      <c r="U33" s="33"/>
      <c r="V33" s="33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F33" s="33"/>
      <c r="AG33" s="33"/>
      <c r="AH33" s="33"/>
      <c r="AI33" s="33"/>
      <c r="AJ33" s="33"/>
      <c r="AK33" s="175">
        <v>0</v>
      </c>
      <c r="AL33" s="176"/>
      <c r="AM33" s="176"/>
      <c r="AN33" s="176"/>
      <c r="AO33" s="176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5"/>
      <c r="D35" s="36" t="s">
        <v>38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39</v>
      </c>
      <c r="U35" s="37"/>
      <c r="V35" s="37"/>
      <c r="W35" s="37"/>
      <c r="X35" s="201" t="s">
        <v>40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3">
        <f>SUM(AK26:AK33)</f>
        <v>0</v>
      </c>
      <c r="AL35" s="202"/>
      <c r="AM35" s="202"/>
      <c r="AN35" s="202"/>
      <c r="AO35" s="204"/>
      <c r="AP35" s="35"/>
      <c r="AQ35" s="35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9"/>
      <c r="D49" s="40" t="s">
        <v>41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42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2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43</v>
      </c>
      <c r="AI60" s="29"/>
      <c r="AJ60" s="29"/>
      <c r="AK60" s="29"/>
      <c r="AL60" s="29"/>
      <c r="AM60" s="42" t="s">
        <v>44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40" t="s">
        <v>45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46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2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43</v>
      </c>
      <c r="AI75" s="29"/>
      <c r="AJ75" s="29"/>
      <c r="AK75" s="29"/>
      <c r="AL75" s="29"/>
      <c r="AM75" s="42" t="s">
        <v>44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0" s="2" customFormat="1" ht="6.95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0" s="2" customFormat="1" ht="24.95" customHeight="1" x14ac:dyDescent="0.2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8"/>
      <c r="C84" s="23" t="s">
        <v>11</v>
      </c>
      <c r="L84" s="4" t="str">
        <f>K5</f>
        <v>175</v>
      </c>
      <c r="AR84" s="48"/>
    </row>
    <row r="85" spans="1:90" s="5" customFormat="1" ht="36.950000000000003" customHeight="1" x14ac:dyDescent="0.2">
      <c r="B85" s="49"/>
      <c r="C85" s="50" t="s">
        <v>13</v>
      </c>
      <c r="L85" s="192" t="str">
        <f>K6</f>
        <v>Hotel kráľová Studňa - doplnenie elektroinštalácie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R85" s="49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4" t="str">
        <f>IF(AN8= "","",AN8)</f>
        <v/>
      </c>
      <c r="AN87" s="194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95" t="str">
        <f>IF(E17="","",E17)</f>
        <v xml:space="preserve"> </v>
      </c>
      <c r="AN89" s="196"/>
      <c r="AO89" s="196"/>
      <c r="AP89" s="196"/>
      <c r="AQ89" s="26"/>
      <c r="AR89" s="27"/>
      <c r="AS89" s="197" t="s">
        <v>48</v>
      </c>
      <c r="AT89" s="19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0" s="2" customFormat="1" ht="15.2" customHeight="1" x14ac:dyDescent="0.2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95" t="str">
        <f>IF(E20="","",E20)</f>
        <v xml:space="preserve"> </v>
      </c>
      <c r="AN90" s="196"/>
      <c r="AO90" s="196"/>
      <c r="AP90" s="196"/>
      <c r="AQ90" s="26"/>
      <c r="AR90" s="27"/>
      <c r="AS90" s="199"/>
      <c r="AT90" s="20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0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9"/>
      <c r="AT91" s="20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0" s="2" customFormat="1" ht="29.25" customHeight="1" x14ac:dyDescent="0.2">
      <c r="A92" s="26"/>
      <c r="B92" s="27"/>
      <c r="C92" s="187" t="s">
        <v>49</v>
      </c>
      <c r="D92" s="188"/>
      <c r="E92" s="188"/>
      <c r="F92" s="188"/>
      <c r="G92" s="188"/>
      <c r="H92" s="57"/>
      <c r="I92" s="189" t="s">
        <v>50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51</v>
      </c>
      <c r="AH92" s="188"/>
      <c r="AI92" s="188"/>
      <c r="AJ92" s="188"/>
      <c r="AK92" s="188"/>
      <c r="AL92" s="188"/>
      <c r="AM92" s="188"/>
      <c r="AN92" s="189" t="s">
        <v>52</v>
      </c>
      <c r="AO92" s="188"/>
      <c r="AP92" s="191"/>
      <c r="AQ92" s="58" t="s">
        <v>53</v>
      </c>
      <c r="AR92" s="27"/>
      <c r="AS92" s="59" t="s">
        <v>54</v>
      </c>
      <c r="AT92" s="60" t="s">
        <v>55</v>
      </c>
      <c r="AU92" s="60" t="s">
        <v>56</v>
      </c>
      <c r="AV92" s="60" t="s">
        <v>57</v>
      </c>
      <c r="AW92" s="60" t="s">
        <v>58</v>
      </c>
      <c r="AX92" s="60" t="s">
        <v>59</v>
      </c>
      <c r="AY92" s="60" t="s">
        <v>60</v>
      </c>
      <c r="AZ92" s="60" t="s">
        <v>61</v>
      </c>
      <c r="BA92" s="60" t="s">
        <v>62</v>
      </c>
      <c r="BB92" s="60" t="s">
        <v>63</v>
      </c>
      <c r="BC92" s="60" t="s">
        <v>64</v>
      </c>
      <c r="BD92" s="61" t="s">
        <v>65</v>
      </c>
      <c r="BE92" s="26"/>
    </row>
    <row r="93" spans="1:90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0" s="6" customFormat="1" ht="32.450000000000003" customHeight="1" x14ac:dyDescent="0.2">
      <c r="B94" s="65"/>
      <c r="C94" s="66" t="s">
        <v>66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4">
        <f>ROUND(AG95,2)</f>
        <v>0</v>
      </c>
      <c r="AH94" s="184"/>
      <c r="AI94" s="184"/>
      <c r="AJ94" s="184"/>
      <c r="AK94" s="184"/>
      <c r="AL94" s="184"/>
      <c r="AM94" s="184"/>
      <c r="AN94" s="185">
        <f>SUM(AG94,AT94)</f>
        <v>0</v>
      </c>
      <c r="AO94" s="185"/>
      <c r="AP94" s="18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3320.8350799999998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67</v>
      </c>
      <c r="BT94" s="74" t="s">
        <v>68</v>
      </c>
      <c r="BV94" s="74" t="s">
        <v>69</v>
      </c>
      <c r="BW94" s="74" t="s">
        <v>4</v>
      </c>
      <c r="BX94" s="74" t="s">
        <v>70</v>
      </c>
      <c r="CL94" s="74" t="s">
        <v>1</v>
      </c>
    </row>
    <row r="95" spans="1:90" s="7" customFormat="1" ht="24.75" customHeight="1" x14ac:dyDescent="0.2">
      <c r="A95" s="75" t="s">
        <v>71</v>
      </c>
      <c r="B95" s="76"/>
      <c r="C95" s="77"/>
      <c r="D95" s="183" t="s">
        <v>12</v>
      </c>
      <c r="E95" s="183"/>
      <c r="F95" s="183"/>
      <c r="G95" s="183"/>
      <c r="H95" s="183"/>
      <c r="I95" s="78"/>
      <c r="J95" s="183" t="s">
        <v>14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1">
        <f>'175 - Hotel kráľová Studň...'!J28</f>
        <v>0</v>
      </c>
      <c r="AH95" s="182"/>
      <c r="AI95" s="182"/>
      <c r="AJ95" s="182"/>
      <c r="AK95" s="182"/>
      <c r="AL95" s="182"/>
      <c r="AM95" s="182"/>
      <c r="AN95" s="181">
        <f>SUM(AG95,AT95)</f>
        <v>0</v>
      </c>
      <c r="AO95" s="182"/>
      <c r="AP95" s="182"/>
      <c r="AQ95" s="79" t="s">
        <v>72</v>
      </c>
      <c r="AR95" s="76"/>
      <c r="AS95" s="80">
        <v>0</v>
      </c>
      <c r="AT95" s="81">
        <f>ROUND(SUM(AV95:AW95),2)</f>
        <v>0</v>
      </c>
      <c r="AU95" s="82">
        <f>'175 - Hotel kráľová Studň...'!P118</f>
        <v>3320.8350799999998</v>
      </c>
      <c r="AV95" s="81">
        <f>'175 - Hotel kráľová Studň...'!J31</f>
        <v>0</v>
      </c>
      <c r="AW95" s="81">
        <f>'175 - Hotel kráľová Studň...'!J32</f>
        <v>0</v>
      </c>
      <c r="AX95" s="81">
        <f>'175 - Hotel kráľová Studň...'!J33</f>
        <v>0</v>
      </c>
      <c r="AY95" s="81">
        <f>'175 - Hotel kráľová Studň...'!J34</f>
        <v>0</v>
      </c>
      <c r="AZ95" s="81">
        <f>'175 - Hotel kráľová Studň...'!F31</f>
        <v>0</v>
      </c>
      <c r="BA95" s="81">
        <f>'175 - Hotel kráľová Studň...'!F32</f>
        <v>0</v>
      </c>
      <c r="BB95" s="81">
        <f>'175 - Hotel kráľová Studň...'!F33</f>
        <v>0</v>
      </c>
      <c r="BC95" s="81">
        <f>'175 - Hotel kráľová Studň...'!F34</f>
        <v>0</v>
      </c>
      <c r="BD95" s="83">
        <f>'175 - Hotel kráľová Studň...'!F35</f>
        <v>0</v>
      </c>
      <c r="BT95" s="84" t="s">
        <v>73</v>
      </c>
      <c r="BU95" s="84" t="s">
        <v>74</v>
      </c>
      <c r="BV95" s="84" t="s">
        <v>69</v>
      </c>
      <c r="BW95" s="84" t="s">
        <v>4</v>
      </c>
      <c r="BX95" s="84" t="s">
        <v>70</v>
      </c>
      <c r="CL95" s="84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175 - Hotel kráľová Studň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2"/>
  <sheetViews>
    <sheetView showGridLines="0" tabSelected="1" workbookViewId="0">
      <selection activeCell="J19" sqref="J1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/>
  </cols>
  <sheetData>
    <row r="1" spans="1:46" x14ac:dyDescent="0.2">
      <c r="A1" s="85"/>
    </row>
    <row r="2" spans="1:46" s="1" customFormat="1" ht="36.950000000000003" customHeight="1" x14ac:dyDescent="0.2">
      <c r="L2" s="186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 x14ac:dyDescent="0.2">
      <c r="B4" s="17"/>
      <c r="D4" s="18" t="s">
        <v>75</v>
      </c>
      <c r="L4" s="17"/>
      <c r="M4" s="86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 x14ac:dyDescent="0.2">
      <c r="A7" s="26"/>
      <c r="B7" s="27"/>
      <c r="C7" s="26"/>
      <c r="D7" s="26"/>
      <c r="E7" s="192" t="s">
        <v>14</v>
      </c>
      <c r="F7" s="205"/>
      <c r="G7" s="205"/>
      <c r="H7" s="205"/>
      <c r="I7" s="26"/>
      <c r="J7" s="26"/>
      <c r="K7" s="26"/>
      <c r="L7" s="39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 x14ac:dyDescent="0.2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52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 x14ac:dyDescent="0.2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20</v>
      </c>
      <c r="E12" s="26"/>
      <c r="F12" s="26"/>
      <c r="G12" s="26"/>
      <c r="H12" s="26"/>
      <c r="I12" s="23" t="s">
        <v>21</v>
      </c>
      <c r="J12" s="21" t="str">
        <f>IF('Rekapitulácia stavby'!AN10="","",'Rekapitulácia stavby'!AN10)</f>
        <v/>
      </c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 x14ac:dyDescent="0.2">
      <c r="A13" s="26"/>
      <c r="B13" s="27"/>
      <c r="C13" s="26"/>
      <c r="D13" s="26"/>
      <c r="E13" s="21" t="str">
        <f>IF('Rekapitulácia stavby'!E11="","",'Rekapitulácia stavby'!E11)</f>
        <v xml:space="preserve"> </v>
      </c>
      <c r="F13" s="26"/>
      <c r="G13" s="26"/>
      <c r="H13" s="26"/>
      <c r="I13" s="23" t="s">
        <v>22</v>
      </c>
      <c r="J13" s="21" t="str">
        <f>IF('Rekapitulácia stavby'!AN11="","",'Rekapitulácia stavby'!AN11)</f>
        <v/>
      </c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 x14ac:dyDescent="0.2">
      <c r="A15" s="26"/>
      <c r="B15" s="27"/>
      <c r="C15" s="26"/>
      <c r="D15" s="23" t="s">
        <v>23</v>
      </c>
      <c r="E15" s="26"/>
      <c r="F15" s="26"/>
      <c r="G15" s="26"/>
      <c r="H15" s="26"/>
      <c r="I15" s="23" t="s">
        <v>21</v>
      </c>
      <c r="J15" s="21" t="str">
        <f>'Rekapitulácia stavby'!AN13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 x14ac:dyDescent="0.2">
      <c r="A16" s="26"/>
      <c r="B16" s="27"/>
      <c r="C16" s="26"/>
      <c r="D16" s="26"/>
      <c r="E16" s="168" t="str">
        <f>'Rekapitulácia stavby'!E14</f>
        <v xml:space="preserve"> </v>
      </c>
      <c r="F16" s="168"/>
      <c r="G16" s="168"/>
      <c r="H16" s="168"/>
      <c r="I16" s="23" t="s">
        <v>22</v>
      </c>
      <c r="J16" s="21" t="str">
        <f>'Rekapitulácia stavby'!AN14</f>
        <v/>
      </c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 x14ac:dyDescent="0.2">
      <c r="A18" s="26"/>
      <c r="B18" s="27"/>
      <c r="C18" s="26"/>
      <c r="D18" s="23" t="s">
        <v>24</v>
      </c>
      <c r="E18" s="26"/>
      <c r="F18" s="26"/>
      <c r="G18" s="26"/>
      <c r="H18" s="26"/>
      <c r="I18" s="23" t="s">
        <v>21</v>
      </c>
      <c r="J18" s="21" t="str">
        <f>IF('Rekapitulácia stavby'!AN16="","",'Rekapitulácia stavby'!AN16)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 x14ac:dyDescent="0.2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22</v>
      </c>
      <c r="J19" s="21" t="str">
        <f>IF('Rekapitulácia stavby'!AN17="","",'Rekapitulácia stavby'!AN17)</f>
        <v/>
      </c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 x14ac:dyDescent="0.2">
      <c r="A21" s="26"/>
      <c r="B21" s="27"/>
      <c r="C21" s="26"/>
      <c r="D21" s="23" t="s">
        <v>26</v>
      </c>
      <c r="E21" s="26"/>
      <c r="F21" s="26"/>
      <c r="G21" s="26"/>
      <c r="H21" s="26"/>
      <c r="I21" s="23" t="s">
        <v>21</v>
      </c>
      <c r="J21" s="21" t="str">
        <f>IF('Rekapitulácia stavby'!AN19="","",'Rekapitulácia stavby'!AN19)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 x14ac:dyDescent="0.2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22</v>
      </c>
      <c r="J22" s="21" t="str">
        <f>IF('Rekapitulácia stavby'!AN20="","",'Rekapitulácia stavby'!AN20)</f>
        <v/>
      </c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 x14ac:dyDescent="0.2">
      <c r="A24" s="26"/>
      <c r="B24" s="27"/>
      <c r="C24" s="26"/>
      <c r="D24" s="23" t="s">
        <v>27</v>
      </c>
      <c r="E24" s="26"/>
      <c r="F24" s="26"/>
      <c r="G24" s="26"/>
      <c r="H24" s="26"/>
      <c r="I24" s="26"/>
      <c r="J24" s="26"/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 x14ac:dyDescent="0.2">
      <c r="A25" s="87"/>
      <c r="B25" s="88"/>
      <c r="C25" s="87"/>
      <c r="D25" s="87"/>
      <c r="E25" s="171" t="s">
        <v>1</v>
      </c>
      <c r="F25" s="171"/>
      <c r="G25" s="171"/>
      <c r="H25" s="171"/>
      <c r="I25" s="87"/>
      <c r="J25" s="87"/>
      <c r="K25" s="87"/>
      <c r="L25" s="89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</row>
    <row r="26" spans="1:31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 x14ac:dyDescent="0.2">
      <c r="A27" s="26"/>
      <c r="B27" s="27"/>
      <c r="C27" s="26"/>
      <c r="D27" s="63"/>
      <c r="E27" s="63"/>
      <c r="F27" s="63"/>
      <c r="G27" s="63"/>
      <c r="H27" s="63"/>
      <c r="I27" s="63"/>
      <c r="J27" s="63"/>
      <c r="K27" s="63"/>
      <c r="L27" s="3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 x14ac:dyDescent="0.2">
      <c r="A28" s="26"/>
      <c r="B28" s="27"/>
      <c r="C28" s="26"/>
      <c r="D28" s="90" t="s">
        <v>28</v>
      </c>
      <c r="E28" s="26"/>
      <c r="F28" s="26"/>
      <c r="G28" s="26"/>
      <c r="H28" s="26"/>
      <c r="I28" s="26"/>
      <c r="J28" s="68">
        <f>ROUND(J118, 2)</f>
        <v>0</v>
      </c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 x14ac:dyDescent="0.2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 x14ac:dyDescent="0.2">
      <c r="A30" s="26"/>
      <c r="B30" s="27"/>
      <c r="C30" s="26"/>
      <c r="D30" s="26"/>
      <c r="E30" s="26"/>
      <c r="F30" s="30" t="s">
        <v>30</v>
      </c>
      <c r="G30" s="26"/>
      <c r="H30" s="26"/>
      <c r="I30" s="30" t="s">
        <v>29</v>
      </c>
      <c r="J30" s="30" t="s">
        <v>31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 x14ac:dyDescent="0.2">
      <c r="A31" s="26"/>
      <c r="B31" s="27"/>
      <c r="C31" s="26"/>
      <c r="D31" s="91" t="s">
        <v>32</v>
      </c>
      <c r="E31" s="32" t="s">
        <v>33</v>
      </c>
      <c r="F31" s="92">
        <f>ROUND((SUM(BE118:BE171)),  2)</f>
        <v>0</v>
      </c>
      <c r="G31" s="93"/>
      <c r="H31" s="93"/>
      <c r="I31" s="94">
        <v>0.2</v>
      </c>
      <c r="J31" s="92">
        <f>ROUND(((SUM(BE118:BE171))*I31),  2)</f>
        <v>0</v>
      </c>
      <c r="K31" s="26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 x14ac:dyDescent="0.2">
      <c r="A32" s="26"/>
      <c r="B32" s="27"/>
      <c r="C32" s="26"/>
      <c r="D32" s="26"/>
      <c r="E32" s="32" t="s">
        <v>34</v>
      </c>
      <c r="F32" s="95">
        <f>ROUND((SUM(BF118:BF171)),  2)</f>
        <v>0</v>
      </c>
      <c r="G32" s="26"/>
      <c r="H32" s="26"/>
      <c r="I32" s="96">
        <v>0.2</v>
      </c>
      <c r="J32" s="95">
        <f>ROUND(((SUM(BF118:BF171))*I32),  2)</f>
        <v>0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 x14ac:dyDescent="0.2">
      <c r="A33" s="26"/>
      <c r="B33" s="27"/>
      <c r="C33" s="26"/>
      <c r="D33" s="26"/>
      <c r="E33" s="23" t="s">
        <v>35</v>
      </c>
      <c r="F33" s="95">
        <f>ROUND((SUM(BG118:BG171)),  2)</f>
        <v>0</v>
      </c>
      <c r="G33" s="26"/>
      <c r="H33" s="26"/>
      <c r="I33" s="96">
        <v>0.2</v>
      </c>
      <c r="J33" s="95">
        <f>0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 x14ac:dyDescent="0.2">
      <c r="A34" s="26"/>
      <c r="B34" s="27"/>
      <c r="C34" s="26"/>
      <c r="D34" s="26"/>
      <c r="E34" s="23" t="s">
        <v>36</v>
      </c>
      <c r="F34" s="95">
        <f>ROUND((SUM(BH118:BH171)),  2)</f>
        <v>0</v>
      </c>
      <c r="G34" s="26"/>
      <c r="H34" s="26"/>
      <c r="I34" s="96">
        <v>0.2</v>
      </c>
      <c r="J34" s="95">
        <f>0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 x14ac:dyDescent="0.2">
      <c r="A35" s="26"/>
      <c r="B35" s="27"/>
      <c r="C35" s="26"/>
      <c r="D35" s="26"/>
      <c r="E35" s="32" t="s">
        <v>37</v>
      </c>
      <c r="F35" s="92">
        <f>ROUND((SUM(BI118:BI171)),  2)</f>
        <v>0</v>
      </c>
      <c r="G35" s="93"/>
      <c r="H35" s="93"/>
      <c r="I35" s="94">
        <v>0</v>
      </c>
      <c r="J35" s="92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 x14ac:dyDescent="0.2">
      <c r="A37" s="26"/>
      <c r="B37" s="27"/>
      <c r="C37" s="97"/>
      <c r="D37" s="98" t="s">
        <v>38</v>
      </c>
      <c r="E37" s="57"/>
      <c r="F37" s="57"/>
      <c r="G37" s="99" t="s">
        <v>39</v>
      </c>
      <c r="H37" s="100" t="s">
        <v>40</v>
      </c>
      <c r="I37" s="57"/>
      <c r="J37" s="101">
        <f>SUM(J28:J35)</f>
        <v>0</v>
      </c>
      <c r="K37" s="102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 x14ac:dyDescent="0.2">
      <c r="B39" s="17"/>
      <c r="L39" s="17"/>
    </row>
    <row r="40" spans="1:31" s="1" customFormat="1" ht="14.45" customHeight="1" x14ac:dyDescent="0.2">
      <c r="B40" s="17"/>
      <c r="L40" s="17"/>
    </row>
    <row r="41" spans="1:31" s="1" customFormat="1" ht="14.45" customHeight="1" x14ac:dyDescent="0.2">
      <c r="B41" s="17"/>
      <c r="L41" s="17"/>
    </row>
    <row r="42" spans="1:31" s="1" customFormat="1" ht="14.45" customHeight="1" x14ac:dyDescent="0.2">
      <c r="B42" s="17"/>
      <c r="L42" s="17"/>
    </row>
    <row r="43" spans="1:31" s="1" customFormat="1" ht="14.45" customHeight="1" x14ac:dyDescent="0.2">
      <c r="B43" s="17"/>
      <c r="L43" s="17"/>
    </row>
    <row r="44" spans="1:31" s="1" customFormat="1" ht="14.45" customHeight="1" x14ac:dyDescent="0.2">
      <c r="B44" s="17"/>
      <c r="L44" s="17"/>
    </row>
    <row r="45" spans="1:31" s="1" customFormat="1" ht="14.45" customHeight="1" x14ac:dyDescent="0.2">
      <c r="B45" s="17"/>
      <c r="L45" s="17"/>
    </row>
    <row r="46" spans="1:31" s="1" customFormat="1" ht="14.45" customHeight="1" x14ac:dyDescent="0.2">
      <c r="B46" s="17"/>
      <c r="L46" s="17"/>
    </row>
    <row r="47" spans="1:31" s="1" customFormat="1" ht="14.45" customHeight="1" x14ac:dyDescent="0.2">
      <c r="B47" s="17"/>
      <c r="L47" s="17"/>
    </row>
    <row r="48" spans="1:31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9"/>
      <c r="D50" s="40" t="s">
        <v>41</v>
      </c>
      <c r="E50" s="41"/>
      <c r="F50" s="41"/>
      <c r="G50" s="40" t="s">
        <v>42</v>
      </c>
      <c r="H50" s="41"/>
      <c r="I50" s="41"/>
      <c r="J50" s="41"/>
      <c r="K50" s="41"/>
      <c r="L50" s="39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2" t="s">
        <v>43</v>
      </c>
      <c r="E61" s="29"/>
      <c r="F61" s="103" t="s">
        <v>44</v>
      </c>
      <c r="G61" s="42" t="s">
        <v>43</v>
      </c>
      <c r="H61" s="29"/>
      <c r="I61" s="29"/>
      <c r="J61" s="104" t="s">
        <v>44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40" t="s">
        <v>45</v>
      </c>
      <c r="E65" s="43"/>
      <c r="F65" s="43"/>
      <c r="G65" s="40" t="s">
        <v>46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6"/>
      <c r="B76" s="27"/>
      <c r="C76" s="26"/>
      <c r="D76" s="42" t="s">
        <v>43</v>
      </c>
      <c r="E76" s="29"/>
      <c r="F76" s="103" t="s">
        <v>44</v>
      </c>
      <c r="G76" s="42" t="s">
        <v>43</v>
      </c>
      <c r="H76" s="29"/>
      <c r="I76" s="29"/>
      <c r="J76" s="104" t="s">
        <v>44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76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192" t="str">
        <f>E7</f>
        <v>Hotel kráľová Studňa - doplnenie elektroinštalácie</v>
      </c>
      <c r="F85" s="205"/>
      <c r="G85" s="205"/>
      <c r="H85" s="205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 x14ac:dyDescent="0.2">
      <c r="A87" s="26"/>
      <c r="B87" s="27"/>
      <c r="C87" s="23" t="s">
        <v>17</v>
      </c>
      <c r="D87" s="26"/>
      <c r="E87" s="26"/>
      <c r="F87" s="21" t="str">
        <f>F10</f>
        <v xml:space="preserve"> </v>
      </c>
      <c r="G87" s="26"/>
      <c r="H87" s="26"/>
      <c r="I87" s="23" t="s">
        <v>19</v>
      </c>
      <c r="J87" s="52" t="str">
        <f>IF(J10="","",J10)</f>
        <v/>
      </c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 x14ac:dyDescent="0.2">
      <c r="A89" s="26"/>
      <c r="B89" s="27"/>
      <c r="C89" s="23" t="s">
        <v>20</v>
      </c>
      <c r="D89" s="26"/>
      <c r="E89" s="26"/>
      <c r="F89" s="21" t="str">
        <f>E13</f>
        <v xml:space="preserve"> </v>
      </c>
      <c r="G89" s="26"/>
      <c r="H89" s="26"/>
      <c r="I89" s="23" t="s">
        <v>24</v>
      </c>
      <c r="J89" s="24" t="str">
        <f>E19</f>
        <v xml:space="preserve"> </v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 x14ac:dyDescent="0.2">
      <c r="A90" s="26"/>
      <c r="B90" s="27"/>
      <c r="C90" s="23" t="s">
        <v>23</v>
      </c>
      <c r="D90" s="26"/>
      <c r="E90" s="26"/>
      <c r="F90" s="21" t="str">
        <f>IF(E16="","",E16)</f>
        <v xml:space="preserve"> </v>
      </c>
      <c r="G90" s="26"/>
      <c r="H90" s="26"/>
      <c r="I90" s="23" t="s">
        <v>26</v>
      </c>
      <c r="J90" s="24" t="str">
        <f>E22</f>
        <v xml:space="preserve"> </v>
      </c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 x14ac:dyDescent="0.2">
      <c r="A92" s="26"/>
      <c r="B92" s="27"/>
      <c r="C92" s="105" t="s">
        <v>77</v>
      </c>
      <c r="D92" s="97"/>
      <c r="E92" s="97"/>
      <c r="F92" s="97"/>
      <c r="G92" s="97"/>
      <c r="H92" s="97"/>
      <c r="I92" s="97"/>
      <c r="J92" s="106" t="s">
        <v>78</v>
      </c>
      <c r="K92" s="97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 x14ac:dyDescent="0.2">
      <c r="A94" s="26"/>
      <c r="B94" s="27"/>
      <c r="C94" s="107" t="s">
        <v>79</v>
      </c>
      <c r="D94" s="26"/>
      <c r="E94" s="26"/>
      <c r="F94" s="26"/>
      <c r="G94" s="26"/>
      <c r="H94" s="26"/>
      <c r="I94" s="26"/>
      <c r="J94" s="68">
        <f>J118</f>
        <v>0</v>
      </c>
      <c r="K94" s="26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80</v>
      </c>
    </row>
    <row r="95" spans="1:47" s="9" customFormat="1" ht="24.95" customHeight="1" x14ac:dyDescent="0.2">
      <c r="B95" s="108"/>
      <c r="D95" s="109" t="s">
        <v>81</v>
      </c>
      <c r="E95" s="110"/>
      <c r="F95" s="110"/>
      <c r="G95" s="110"/>
      <c r="H95" s="110"/>
      <c r="I95" s="110"/>
      <c r="J95" s="111">
        <f>J119</f>
        <v>0</v>
      </c>
      <c r="L95" s="108"/>
    </row>
    <row r="96" spans="1:47" s="10" customFormat="1" ht="19.899999999999999" customHeight="1" x14ac:dyDescent="0.2">
      <c r="B96" s="112"/>
      <c r="D96" s="113" t="s">
        <v>82</v>
      </c>
      <c r="E96" s="114"/>
      <c r="F96" s="114"/>
      <c r="G96" s="114"/>
      <c r="H96" s="114"/>
      <c r="I96" s="114"/>
      <c r="J96" s="115">
        <f>J120</f>
        <v>0</v>
      </c>
      <c r="L96" s="112"/>
    </row>
    <row r="97" spans="1:31" s="10" customFormat="1" ht="19.899999999999999" customHeight="1" x14ac:dyDescent="0.2">
      <c r="B97" s="112"/>
      <c r="D97" s="113" t="s">
        <v>83</v>
      </c>
      <c r="E97" s="114"/>
      <c r="F97" s="114"/>
      <c r="G97" s="114"/>
      <c r="H97" s="114"/>
      <c r="I97" s="114"/>
      <c r="J97" s="115">
        <f>J150</f>
        <v>0</v>
      </c>
      <c r="L97" s="112"/>
    </row>
    <row r="98" spans="1:31" s="10" customFormat="1" ht="19.899999999999999" customHeight="1" x14ac:dyDescent="0.2">
      <c r="B98" s="112"/>
      <c r="D98" s="113" t="s">
        <v>84</v>
      </c>
      <c r="E98" s="114"/>
      <c r="F98" s="114"/>
      <c r="G98" s="114"/>
      <c r="H98" s="114"/>
      <c r="I98" s="114"/>
      <c r="J98" s="115">
        <f>J151</f>
        <v>0</v>
      </c>
      <c r="L98" s="112"/>
    </row>
    <row r="99" spans="1:31" s="9" customFormat="1" ht="24.95" customHeight="1" x14ac:dyDescent="0.2">
      <c r="B99" s="108"/>
      <c r="D99" s="109" t="s">
        <v>85</v>
      </c>
      <c r="E99" s="110"/>
      <c r="F99" s="110"/>
      <c r="G99" s="110"/>
      <c r="H99" s="110"/>
      <c r="I99" s="110"/>
      <c r="J99" s="111">
        <f>J163</f>
        <v>0</v>
      </c>
      <c r="L99" s="108"/>
    </row>
    <row r="100" spans="1:31" s="9" customFormat="1" ht="24.95" customHeight="1" x14ac:dyDescent="0.2">
      <c r="B100" s="108"/>
      <c r="D100" s="109" t="s">
        <v>86</v>
      </c>
      <c r="E100" s="110"/>
      <c r="F100" s="110"/>
      <c r="G100" s="110"/>
      <c r="H100" s="110"/>
      <c r="I100" s="110"/>
      <c r="J100" s="111">
        <f>J167</f>
        <v>0</v>
      </c>
      <c r="L100" s="108"/>
    </row>
    <row r="101" spans="1:31" s="2" customFormat="1" ht="21.75" customHeight="1" x14ac:dyDescent="0.2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 x14ac:dyDescent="0.2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 x14ac:dyDescent="0.2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 x14ac:dyDescent="0.2">
      <c r="A107" s="26"/>
      <c r="B107" s="27"/>
      <c r="C107" s="18" t="s">
        <v>87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 x14ac:dyDescent="0.2">
      <c r="A109" s="26"/>
      <c r="B109" s="27"/>
      <c r="C109" s="23" t="s">
        <v>13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 x14ac:dyDescent="0.2">
      <c r="A110" s="26"/>
      <c r="B110" s="27"/>
      <c r="C110" s="26"/>
      <c r="D110" s="26"/>
      <c r="E110" s="192" t="str">
        <f>E7</f>
        <v>Hotel kráľová Studňa - doplnenie elektroinštalácie</v>
      </c>
      <c r="F110" s="205"/>
      <c r="G110" s="205"/>
      <c r="H110" s="205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 x14ac:dyDescent="0.2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 x14ac:dyDescent="0.2">
      <c r="A112" s="26"/>
      <c r="B112" s="27"/>
      <c r="C112" s="23" t="s">
        <v>17</v>
      </c>
      <c r="D112" s="26"/>
      <c r="E112" s="26"/>
      <c r="F112" s="21" t="str">
        <f>F10</f>
        <v xml:space="preserve"> </v>
      </c>
      <c r="G112" s="26"/>
      <c r="H112" s="26"/>
      <c r="I112" s="23" t="s">
        <v>19</v>
      </c>
      <c r="J112" s="52" t="str">
        <f>IF(J10="","",J10)</f>
        <v/>
      </c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 x14ac:dyDescent="0.2">
      <c r="A114" s="26"/>
      <c r="B114" s="27"/>
      <c r="C114" s="23" t="s">
        <v>20</v>
      </c>
      <c r="D114" s="26"/>
      <c r="E114" s="26"/>
      <c r="F114" s="21" t="str">
        <f>E13</f>
        <v xml:space="preserve"> </v>
      </c>
      <c r="G114" s="26"/>
      <c r="H114" s="26"/>
      <c r="I114" s="23" t="s">
        <v>24</v>
      </c>
      <c r="J114" s="24" t="str">
        <f>E19</f>
        <v xml:space="preserve"> </v>
      </c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 x14ac:dyDescent="0.2">
      <c r="A115" s="26"/>
      <c r="B115" s="27"/>
      <c r="C115" s="23" t="s">
        <v>23</v>
      </c>
      <c r="D115" s="26"/>
      <c r="E115" s="26"/>
      <c r="F115" s="21" t="str">
        <f>IF(E16="","",E16)</f>
        <v xml:space="preserve"> </v>
      </c>
      <c r="G115" s="26"/>
      <c r="H115" s="26"/>
      <c r="I115" s="23" t="s">
        <v>26</v>
      </c>
      <c r="J115" s="24" t="str">
        <f>E22</f>
        <v xml:space="preserve"> </v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 x14ac:dyDescent="0.2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 x14ac:dyDescent="0.2">
      <c r="A117" s="116"/>
      <c r="B117" s="117"/>
      <c r="C117" s="118" t="s">
        <v>88</v>
      </c>
      <c r="D117" s="119" t="s">
        <v>53</v>
      </c>
      <c r="E117" s="119" t="s">
        <v>49</v>
      </c>
      <c r="F117" s="119" t="s">
        <v>50</v>
      </c>
      <c r="G117" s="119" t="s">
        <v>89</v>
      </c>
      <c r="H117" s="119" t="s">
        <v>90</v>
      </c>
      <c r="I117" s="119" t="s">
        <v>91</v>
      </c>
      <c r="J117" s="120" t="s">
        <v>78</v>
      </c>
      <c r="K117" s="121" t="s">
        <v>92</v>
      </c>
      <c r="L117" s="122"/>
      <c r="M117" s="59" t="s">
        <v>1</v>
      </c>
      <c r="N117" s="60" t="s">
        <v>32</v>
      </c>
      <c r="O117" s="60" t="s">
        <v>93</v>
      </c>
      <c r="P117" s="60" t="s">
        <v>94</v>
      </c>
      <c r="Q117" s="60" t="s">
        <v>95</v>
      </c>
      <c r="R117" s="60" t="s">
        <v>96</v>
      </c>
      <c r="S117" s="60" t="s">
        <v>97</v>
      </c>
      <c r="T117" s="61" t="s">
        <v>98</v>
      </c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</row>
    <row r="118" spans="1:65" s="2" customFormat="1" ht="22.9" customHeight="1" x14ac:dyDescent="0.25">
      <c r="A118" s="26"/>
      <c r="B118" s="27"/>
      <c r="C118" s="66" t="s">
        <v>79</v>
      </c>
      <c r="D118" s="26"/>
      <c r="E118" s="26"/>
      <c r="F118" s="26"/>
      <c r="G118" s="26"/>
      <c r="H118" s="26"/>
      <c r="I118" s="26"/>
      <c r="J118" s="123">
        <f>BK118</f>
        <v>0</v>
      </c>
      <c r="K118" s="26"/>
      <c r="L118" s="27"/>
      <c r="M118" s="62"/>
      <c r="N118" s="53"/>
      <c r="O118" s="63"/>
      <c r="P118" s="124">
        <f>P119+P163+P167</f>
        <v>3320.8350799999998</v>
      </c>
      <c r="Q118" s="63"/>
      <c r="R118" s="124">
        <f>R119+R163+R167</f>
        <v>64.017127000000002</v>
      </c>
      <c r="S118" s="63"/>
      <c r="T118" s="125">
        <f>T119+T163+T167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67</v>
      </c>
      <c r="AU118" s="14" t="s">
        <v>80</v>
      </c>
      <c r="BK118" s="126">
        <f>BK119+BK163+BK167</f>
        <v>0</v>
      </c>
    </row>
    <row r="119" spans="1:65" s="12" customFormat="1" ht="25.9" customHeight="1" x14ac:dyDescent="0.2">
      <c r="B119" s="127"/>
      <c r="D119" s="128" t="s">
        <v>67</v>
      </c>
      <c r="E119" s="129" t="s">
        <v>99</v>
      </c>
      <c r="F119" s="129" t="s">
        <v>100</v>
      </c>
      <c r="J119" s="130">
        <f>BK119</f>
        <v>0</v>
      </c>
      <c r="L119" s="127"/>
      <c r="M119" s="131"/>
      <c r="N119" s="132"/>
      <c r="O119" s="132"/>
      <c r="P119" s="133">
        <f>P120+P150+P151</f>
        <v>3302.36508</v>
      </c>
      <c r="Q119" s="132"/>
      <c r="R119" s="133">
        <f>R120+R150+R151</f>
        <v>64.017127000000002</v>
      </c>
      <c r="S119" s="132"/>
      <c r="T119" s="134">
        <f>T120+T150+T151</f>
        <v>0</v>
      </c>
      <c r="AR119" s="128" t="s">
        <v>101</v>
      </c>
      <c r="AT119" s="135" t="s">
        <v>67</v>
      </c>
      <c r="AU119" s="135" t="s">
        <v>68</v>
      </c>
      <c r="AY119" s="128" t="s">
        <v>102</v>
      </c>
      <c r="BK119" s="136">
        <f>BK120+BK150+BK151</f>
        <v>0</v>
      </c>
    </row>
    <row r="120" spans="1:65" s="12" customFormat="1" ht="22.9" customHeight="1" x14ac:dyDescent="0.2">
      <c r="B120" s="127"/>
      <c r="D120" s="128" t="s">
        <v>67</v>
      </c>
      <c r="E120" s="137" t="s">
        <v>103</v>
      </c>
      <c r="F120" s="137" t="s">
        <v>104</v>
      </c>
      <c r="J120" s="138">
        <f>BK120</f>
        <v>0</v>
      </c>
      <c r="L120" s="127"/>
      <c r="M120" s="131"/>
      <c r="N120" s="132"/>
      <c r="O120" s="132"/>
      <c r="P120" s="133">
        <f>SUM(P121:P149)</f>
        <v>546.18299999999999</v>
      </c>
      <c r="Q120" s="132"/>
      <c r="R120" s="133">
        <f>SUM(R121:R149)</f>
        <v>1.4281269999999999</v>
      </c>
      <c r="S120" s="132"/>
      <c r="T120" s="134">
        <f>SUM(T121:T149)</f>
        <v>0</v>
      </c>
      <c r="AR120" s="128" t="s">
        <v>101</v>
      </c>
      <c r="AT120" s="135" t="s">
        <v>67</v>
      </c>
      <c r="AU120" s="135" t="s">
        <v>73</v>
      </c>
      <c r="AY120" s="128" t="s">
        <v>102</v>
      </c>
      <c r="BK120" s="136">
        <f>SUM(BK121:BK149)</f>
        <v>0</v>
      </c>
    </row>
    <row r="121" spans="1:65" s="2" customFormat="1" ht="21.75" customHeight="1" x14ac:dyDescent="0.2">
      <c r="A121" s="26"/>
      <c r="B121" s="139"/>
      <c r="C121" s="140" t="s">
        <v>73</v>
      </c>
      <c r="D121" s="140" t="s">
        <v>105</v>
      </c>
      <c r="E121" s="141" t="s">
        <v>106</v>
      </c>
      <c r="F121" s="142" t="s">
        <v>107</v>
      </c>
      <c r="G121" s="143" t="s">
        <v>108</v>
      </c>
      <c r="H121" s="144">
        <v>700</v>
      </c>
      <c r="I121" s="145"/>
      <c r="J121" s="145">
        <f t="shared" ref="J121:J149" si="0">ROUND(I121*H121,2)</f>
        <v>0</v>
      </c>
      <c r="K121" s="146"/>
      <c r="L121" s="27"/>
      <c r="M121" s="147" t="s">
        <v>1</v>
      </c>
      <c r="N121" s="148" t="s">
        <v>34</v>
      </c>
      <c r="O121" s="149">
        <v>9.2999999999999999E-2</v>
      </c>
      <c r="P121" s="149">
        <f t="shared" ref="P121:P149" si="1">O121*H121</f>
        <v>65.099999999999994</v>
      </c>
      <c r="Q121" s="149">
        <v>0</v>
      </c>
      <c r="R121" s="149">
        <f t="shared" ref="R121:R149" si="2">Q121*H121</f>
        <v>0</v>
      </c>
      <c r="S121" s="149">
        <v>0</v>
      </c>
      <c r="T121" s="150">
        <f t="shared" ref="T121:T149" si="3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1" t="s">
        <v>109</v>
      </c>
      <c r="AT121" s="151" t="s">
        <v>105</v>
      </c>
      <c r="AU121" s="151" t="s">
        <v>110</v>
      </c>
      <c r="AY121" s="14" t="s">
        <v>102</v>
      </c>
      <c r="BE121" s="152">
        <f t="shared" ref="BE121:BE149" si="4">IF(N121="základná",J121,0)</f>
        <v>0</v>
      </c>
      <c r="BF121" s="152">
        <f t="shared" ref="BF121:BF149" si="5">IF(N121="znížená",J121,0)</f>
        <v>0</v>
      </c>
      <c r="BG121" s="152">
        <f t="shared" ref="BG121:BG149" si="6">IF(N121="zákl. prenesená",J121,0)</f>
        <v>0</v>
      </c>
      <c r="BH121" s="152">
        <f t="shared" ref="BH121:BH149" si="7">IF(N121="zníž. prenesená",J121,0)</f>
        <v>0</v>
      </c>
      <c r="BI121" s="152">
        <f t="shared" ref="BI121:BI149" si="8">IF(N121="nulová",J121,0)</f>
        <v>0</v>
      </c>
      <c r="BJ121" s="14" t="s">
        <v>110</v>
      </c>
      <c r="BK121" s="152">
        <f t="shared" ref="BK121:BK149" si="9">ROUND(I121*H121,2)</f>
        <v>0</v>
      </c>
      <c r="BL121" s="14" t="s">
        <v>109</v>
      </c>
      <c r="BM121" s="151" t="s">
        <v>111</v>
      </c>
    </row>
    <row r="122" spans="1:65" s="2" customFormat="1" ht="21.75" customHeight="1" x14ac:dyDescent="0.2">
      <c r="A122" s="26"/>
      <c r="B122" s="139"/>
      <c r="C122" s="153" t="s">
        <v>110</v>
      </c>
      <c r="D122" s="153" t="s">
        <v>99</v>
      </c>
      <c r="E122" s="154" t="s">
        <v>112</v>
      </c>
      <c r="F122" s="155" t="s">
        <v>113</v>
      </c>
      <c r="G122" s="156" t="s">
        <v>108</v>
      </c>
      <c r="H122" s="157">
        <v>700</v>
      </c>
      <c r="I122" s="158"/>
      <c r="J122" s="158">
        <f t="shared" si="0"/>
        <v>0</v>
      </c>
      <c r="K122" s="159"/>
      <c r="L122" s="160"/>
      <c r="M122" s="161" t="s">
        <v>1</v>
      </c>
      <c r="N122" s="162" t="s">
        <v>34</v>
      </c>
      <c r="O122" s="149">
        <v>0</v>
      </c>
      <c r="P122" s="149">
        <f t="shared" si="1"/>
        <v>0</v>
      </c>
      <c r="Q122" s="149">
        <v>1.7000000000000001E-4</v>
      </c>
      <c r="R122" s="149">
        <f t="shared" si="2"/>
        <v>0.11900000000000001</v>
      </c>
      <c r="S122" s="149">
        <v>0</v>
      </c>
      <c r="T122" s="150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1" t="s">
        <v>114</v>
      </c>
      <c r="AT122" s="151" t="s">
        <v>99</v>
      </c>
      <c r="AU122" s="151" t="s">
        <v>110</v>
      </c>
      <c r="AY122" s="14" t="s">
        <v>102</v>
      </c>
      <c r="BE122" s="152">
        <f t="shared" si="4"/>
        <v>0</v>
      </c>
      <c r="BF122" s="152">
        <f t="shared" si="5"/>
        <v>0</v>
      </c>
      <c r="BG122" s="152">
        <f t="shared" si="6"/>
        <v>0</v>
      </c>
      <c r="BH122" s="152">
        <f t="shared" si="7"/>
        <v>0</v>
      </c>
      <c r="BI122" s="152">
        <f t="shared" si="8"/>
        <v>0</v>
      </c>
      <c r="BJ122" s="14" t="s">
        <v>110</v>
      </c>
      <c r="BK122" s="152">
        <f t="shared" si="9"/>
        <v>0</v>
      </c>
      <c r="BL122" s="14" t="s">
        <v>114</v>
      </c>
      <c r="BM122" s="151" t="s">
        <v>115</v>
      </c>
    </row>
    <row r="123" spans="1:65" s="2" customFormat="1" ht="16.5" customHeight="1" x14ac:dyDescent="0.2">
      <c r="A123" s="26"/>
      <c r="B123" s="139"/>
      <c r="C123" s="140" t="s">
        <v>101</v>
      </c>
      <c r="D123" s="140" t="s">
        <v>105</v>
      </c>
      <c r="E123" s="141" t="s">
        <v>116</v>
      </c>
      <c r="F123" s="142" t="s">
        <v>117</v>
      </c>
      <c r="G123" s="143" t="s">
        <v>108</v>
      </c>
      <c r="H123" s="144">
        <v>900</v>
      </c>
      <c r="I123" s="145"/>
      <c r="J123" s="145">
        <f t="shared" si="0"/>
        <v>0</v>
      </c>
      <c r="K123" s="146"/>
      <c r="L123" s="27"/>
      <c r="M123" s="147" t="s">
        <v>1</v>
      </c>
      <c r="N123" s="148" t="s">
        <v>34</v>
      </c>
      <c r="O123" s="149">
        <v>0.107</v>
      </c>
      <c r="P123" s="149">
        <f t="shared" si="1"/>
        <v>96.3</v>
      </c>
      <c r="Q123" s="149">
        <v>0</v>
      </c>
      <c r="R123" s="149">
        <f t="shared" si="2"/>
        <v>0</v>
      </c>
      <c r="S123" s="149">
        <v>0</v>
      </c>
      <c r="T123" s="150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1" t="s">
        <v>109</v>
      </c>
      <c r="AT123" s="151" t="s">
        <v>105</v>
      </c>
      <c r="AU123" s="151" t="s">
        <v>110</v>
      </c>
      <c r="AY123" s="14" t="s">
        <v>102</v>
      </c>
      <c r="BE123" s="152">
        <f t="shared" si="4"/>
        <v>0</v>
      </c>
      <c r="BF123" s="152">
        <f t="shared" si="5"/>
        <v>0</v>
      </c>
      <c r="BG123" s="152">
        <f t="shared" si="6"/>
        <v>0</v>
      </c>
      <c r="BH123" s="152">
        <f t="shared" si="7"/>
        <v>0</v>
      </c>
      <c r="BI123" s="152">
        <f t="shared" si="8"/>
        <v>0</v>
      </c>
      <c r="BJ123" s="14" t="s">
        <v>110</v>
      </c>
      <c r="BK123" s="152">
        <f t="shared" si="9"/>
        <v>0</v>
      </c>
      <c r="BL123" s="14" t="s">
        <v>109</v>
      </c>
      <c r="BM123" s="151" t="s">
        <v>118</v>
      </c>
    </row>
    <row r="124" spans="1:65" s="2" customFormat="1" ht="24.2" customHeight="1" x14ac:dyDescent="0.2">
      <c r="A124" s="26"/>
      <c r="B124" s="139"/>
      <c r="C124" s="140" t="s">
        <v>119</v>
      </c>
      <c r="D124" s="140" t="s">
        <v>105</v>
      </c>
      <c r="E124" s="141" t="s">
        <v>120</v>
      </c>
      <c r="F124" s="142" t="s">
        <v>121</v>
      </c>
      <c r="G124" s="143" t="s">
        <v>108</v>
      </c>
      <c r="H124" s="144">
        <v>30</v>
      </c>
      <c r="I124" s="145"/>
      <c r="J124" s="145">
        <f t="shared" si="0"/>
        <v>0</v>
      </c>
      <c r="K124" s="146"/>
      <c r="L124" s="27"/>
      <c r="M124" s="147" t="s">
        <v>1</v>
      </c>
      <c r="N124" s="148" t="s">
        <v>34</v>
      </c>
      <c r="O124" s="149">
        <v>0.25600000000000001</v>
      </c>
      <c r="P124" s="149">
        <f t="shared" si="1"/>
        <v>7.68</v>
      </c>
      <c r="Q124" s="149">
        <v>0</v>
      </c>
      <c r="R124" s="149">
        <f t="shared" si="2"/>
        <v>0</v>
      </c>
      <c r="S124" s="149">
        <v>0</v>
      </c>
      <c r="T124" s="150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1" t="s">
        <v>109</v>
      </c>
      <c r="AT124" s="151" t="s">
        <v>105</v>
      </c>
      <c r="AU124" s="151" t="s">
        <v>110</v>
      </c>
      <c r="AY124" s="14" t="s">
        <v>102</v>
      </c>
      <c r="BE124" s="152">
        <f t="shared" si="4"/>
        <v>0</v>
      </c>
      <c r="BF124" s="152">
        <f t="shared" si="5"/>
        <v>0</v>
      </c>
      <c r="BG124" s="152">
        <f t="shared" si="6"/>
        <v>0</v>
      </c>
      <c r="BH124" s="152">
        <f t="shared" si="7"/>
        <v>0</v>
      </c>
      <c r="BI124" s="152">
        <f t="shared" si="8"/>
        <v>0</v>
      </c>
      <c r="BJ124" s="14" t="s">
        <v>110</v>
      </c>
      <c r="BK124" s="152">
        <f t="shared" si="9"/>
        <v>0</v>
      </c>
      <c r="BL124" s="14" t="s">
        <v>109</v>
      </c>
      <c r="BM124" s="151" t="s">
        <v>122</v>
      </c>
    </row>
    <row r="125" spans="1:65" s="2" customFormat="1" ht="16.5" customHeight="1" x14ac:dyDescent="0.2">
      <c r="A125" s="26"/>
      <c r="B125" s="139"/>
      <c r="C125" s="140" t="s">
        <v>123</v>
      </c>
      <c r="D125" s="140" t="s">
        <v>105</v>
      </c>
      <c r="E125" s="141" t="s">
        <v>124</v>
      </c>
      <c r="F125" s="142" t="s">
        <v>125</v>
      </c>
      <c r="G125" s="143" t="s">
        <v>108</v>
      </c>
      <c r="H125" s="144">
        <v>1200</v>
      </c>
      <c r="I125" s="145"/>
      <c r="J125" s="145">
        <f t="shared" si="0"/>
        <v>0</v>
      </c>
      <c r="K125" s="146"/>
      <c r="L125" s="27"/>
      <c r="M125" s="147" t="s">
        <v>1</v>
      </c>
      <c r="N125" s="148" t="s">
        <v>34</v>
      </c>
      <c r="O125" s="149">
        <v>6.8000000000000005E-2</v>
      </c>
      <c r="P125" s="149">
        <f t="shared" si="1"/>
        <v>81.600000000000009</v>
      </c>
      <c r="Q125" s="149">
        <v>0</v>
      </c>
      <c r="R125" s="149">
        <f t="shared" si="2"/>
        <v>0</v>
      </c>
      <c r="S125" s="149">
        <v>0</v>
      </c>
      <c r="T125" s="150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1" t="s">
        <v>109</v>
      </c>
      <c r="AT125" s="151" t="s">
        <v>105</v>
      </c>
      <c r="AU125" s="151" t="s">
        <v>110</v>
      </c>
      <c r="AY125" s="14" t="s">
        <v>102</v>
      </c>
      <c r="BE125" s="152">
        <f t="shared" si="4"/>
        <v>0</v>
      </c>
      <c r="BF125" s="152">
        <f t="shared" si="5"/>
        <v>0</v>
      </c>
      <c r="BG125" s="152">
        <f t="shared" si="6"/>
        <v>0</v>
      </c>
      <c r="BH125" s="152">
        <f t="shared" si="7"/>
        <v>0</v>
      </c>
      <c r="BI125" s="152">
        <f t="shared" si="8"/>
        <v>0</v>
      </c>
      <c r="BJ125" s="14" t="s">
        <v>110</v>
      </c>
      <c r="BK125" s="152">
        <f t="shared" si="9"/>
        <v>0</v>
      </c>
      <c r="BL125" s="14" t="s">
        <v>109</v>
      </c>
      <c r="BM125" s="151" t="s">
        <v>126</v>
      </c>
    </row>
    <row r="126" spans="1:65" s="2" customFormat="1" ht="24.2" customHeight="1" x14ac:dyDescent="0.2">
      <c r="A126" s="26"/>
      <c r="B126" s="139"/>
      <c r="C126" s="153" t="s">
        <v>127</v>
      </c>
      <c r="D126" s="153" t="s">
        <v>99</v>
      </c>
      <c r="E126" s="154" t="s">
        <v>128</v>
      </c>
      <c r="F126" s="155" t="s">
        <v>129</v>
      </c>
      <c r="G126" s="156" t="s">
        <v>108</v>
      </c>
      <c r="H126" s="157">
        <v>30</v>
      </c>
      <c r="I126" s="158"/>
      <c r="J126" s="158">
        <f t="shared" si="0"/>
        <v>0</v>
      </c>
      <c r="K126" s="159"/>
      <c r="L126" s="160"/>
      <c r="M126" s="161" t="s">
        <v>1</v>
      </c>
      <c r="N126" s="162" t="s">
        <v>34</v>
      </c>
      <c r="O126" s="149">
        <v>0</v>
      </c>
      <c r="P126" s="149">
        <f t="shared" si="1"/>
        <v>0</v>
      </c>
      <c r="Q126" s="149">
        <v>7.6999999999999996E-4</v>
      </c>
      <c r="R126" s="149">
        <f t="shared" si="2"/>
        <v>2.3099999999999999E-2</v>
      </c>
      <c r="S126" s="149">
        <v>0</v>
      </c>
      <c r="T126" s="150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1" t="s">
        <v>114</v>
      </c>
      <c r="AT126" s="151" t="s">
        <v>99</v>
      </c>
      <c r="AU126" s="151" t="s">
        <v>110</v>
      </c>
      <c r="AY126" s="14" t="s">
        <v>102</v>
      </c>
      <c r="BE126" s="152">
        <f t="shared" si="4"/>
        <v>0</v>
      </c>
      <c r="BF126" s="152">
        <f t="shared" si="5"/>
        <v>0</v>
      </c>
      <c r="BG126" s="152">
        <f t="shared" si="6"/>
        <v>0</v>
      </c>
      <c r="BH126" s="152">
        <f t="shared" si="7"/>
        <v>0</v>
      </c>
      <c r="BI126" s="152">
        <f t="shared" si="8"/>
        <v>0</v>
      </c>
      <c r="BJ126" s="14" t="s">
        <v>110</v>
      </c>
      <c r="BK126" s="152">
        <f t="shared" si="9"/>
        <v>0</v>
      </c>
      <c r="BL126" s="14" t="s">
        <v>114</v>
      </c>
      <c r="BM126" s="151" t="s">
        <v>130</v>
      </c>
    </row>
    <row r="127" spans="1:65" s="2" customFormat="1" ht="24.2" customHeight="1" x14ac:dyDescent="0.2">
      <c r="A127" s="26"/>
      <c r="B127" s="139"/>
      <c r="C127" s="140" t="s">
        <v>131</v>
      </c>
      <c r="D127" s="140" t="s">
        <v>105</v>
      </c>
      <c r="E127" s="141" t="s">
        <v>132</v>
      </c>
      <c r="F127" s="142" t="s">
        <v>133</v>
      </c>
      <c r="G127" s="143" t="s">
        <v>108</v>
      </c>
      <c r="H127" s="144">
        <v>500</v>
      </c>
      <c r="I127" s="145"/>
      <c r="J127" s="145">
        <f t="shared" si="0"/>
        <v>0</v>
      </c>
      <c r="K127" s="146"/>
      <c r="L127" s="27"/>
      <c r="M127" s="147" t="s">
        <v>1</v>
      </c>
      <c r="N127" s="148" t="s">
        <v>34</v>
      </c>
      <c r="O127" s="149">
        <v>0.13600000000000001</v>
      </c>
      <c r="P127" s="149">
        <f t="shared" si="1"/>
        <v>68</v>
      </c>
      <c r="Q127" s="149">
        <v>0</v>
      </c>
      <c r="R127" s="149">
        <f t="shared" si="2"/>
        <v>0</v>
      </c>
      <c r="S127" s="149">
        <v>0</v>
      </c>
      <c r="T127" s="150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1" t="s">
        <v>109</v>
      </c>
      <c r="AT127" s="151" t="s">
        <v>105</v>
      </c>
      <c r="AU127" s="151" t="s">
        <v>110</v>
      </c>
      <c r="AY127" s="14" t="s">
        <v>102</v>
      </c>
      <c r="BE127" s="152">
        <f t="shared" si="4"/>
        <v>0</v>
      </c>
      <c r="BF127" s="152">
        <f t="shared" si="5"/>
        <v>0</v>
      </c>
      <c r="BG127" s="152">
        <f t="shared" si="6"/>
        <v>0</v>
      </c>
      <c r="BH127" s="152">
        <f t="shared" si="7"/>
        <v>0</v>
      </c>
      <c r="BI127" s="152">
        <f t="shared" si="8"/>
        <v>0</v>
      </c>
      <c r="BJ127" s="14" t="s">
        <v>110</v>
      </c>
      <c r="BK127" s="152">
        <f t="shared" si="9"/>
        <v>0</v>
      </c>
      <c r="BL127" s="14" t="s">
        <v>109</v>
      </c>
      <c r="BM127" s="151" t="s">
        <v>134</v>
      </c>
    </row>
    <row r="128" spans="1:65" s="2" customFormat="1" ht="24.2" customHeight="1" x14ac:dyDescent="0.2">
      <c r="A128" s="26"/>
      <c r="B128" s="139"/>
      <c r="C128" s="153" t="s">
        <v>135</v>
      </c>
      <c r="D128" s="153" t="s">
        <v>99</v>
      </c>
      <c r="E128" s="154" t="s">
        <v>136</v>
      </c>
      <c r="F128" s="155" t="s">
        <v>137</v>
      </c>
      <c r="G128" s="156" t="s">
        <v>108</v>
      </c>
      <c r="H128" s="157">
        <v>500</v>
      </c>
      <c r="I128" s="158"/>
      <c r="J128" s="158">
        <f t="shared" si="0"/>
        <v>0</v>
      </c>
      <c r="K128" s="159"/>
      <c r="L128" s="160"/>
      <c r="M128" s="161" t="s">
        <v>1</v>
      </c>
      <c r="N128" s="162" t="s">
        <v>34</v>
      </c>
      <c r="O128" s="149">
        <v>0</v>
      </c>
      <c r="P128" s="149">
        <f t="shared" si="1"/>
        <v>0</v>
      </c>
      <c r="Q128" s="149">
        <v>3.1E-4</v>
      </c>
      <c r="R128" s="149">
        <f t="shared" si="2"/>
        <v>0.155</v>
      </c>
      <c r="S128" s="149">
        <v>0</v>
      </c>
      <c r="T128" s="150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1" t="s">
        <v>114</v>
      </c>
      <c r="AT128" s="151" t="s">
        <v>99</v>
      </c>
      <c r="AU128" s="151" t="s">
        <v>110</v>
      </c>
      <c r="AY128" s="14" t="s">
        <v>102</v>
      </c>
      <c r="BE128" s="152">
        <f t="shared" si="4"/>
        <v>0</v>
      </c>
      <c r="BF128" s="152">
        <f t="shared" si="5"/>
        <v>0</v>
      </c>
      <c r="BG128" s="152">
        <f t="shared" si="6"/>
        <v>0</v>
      </c>
      <c r="BH128" s="152">
        <f t="shared" si="7"/>
        <v>0</v>
      </c>
      <c r="BI128" s="152">
        <f t="shared" si="8"/>
        <v>0</v>
      </c>
      <c r="BJ128" s="14" t="s">
        <v>110</v>
      </c>
      <c r="BK128" s="152">
        <f t="shared" si="9"/>
        <v>0</v>
      </c>
      <c r="BL128" s="14" t="s">
        <v>114</v>
      </c>
      <c r="BM128" s="151" t="s">
        <v>138</v>
      </c>
    </row>
    <row r="129" spans="1:65" s="2" customFormat="1" ht="24.2" customHeight="1" x14ac:dyDescent="0.2">
      <c r="A129" s="26"/>
      <c r="B129" s="139"/>
      <c r="C129" s="140" t="s">
        <v>139</v>
      </c>
      <c r="D129" s="140" t="s">
        <v>105</v>
      </c>
      <c r="E129" s="141" t="s">
        <v>140</v>
      </c>
      <c r="F129" s="142" t="s">
        <v>141</v>
      </c>
      <c r="G129" s="143" t="s">
        <v>108</v>
      </c>
      <c r="H129" s="144">
        <v>9</v>
      </c>
      <c r="I129" s="145"/>
      <c r="J129" s="145">
        <f t="shared" si="0"/>
        <v>0</v>
      </c>
      <c r="K129" s="146"/>
      <c r="L129" s="27"/>
      <c r="M129" s="147" t="s">
        <v>1</v>
      </c>
      <c r="N129" s="148" t="s">
        <v>34</v>
      </c>
      <c r="O129" s="149">
        <v>0.496</v>
      </c>
      <c r="P129" s="149">
        <f t="shared" si="1"/>
        <v>4.4640000000000004</v>
      </c>
      <c r="Q129" s="149">
        <v>0</v>
      </c>
      <c r="R129" s="149">
        <f t="shared" si="2"/>
        <v>0</v>
      </c>
      <c r="S129" s="149">
        <v>0</v>
      </c>
      <c r="T129" s="150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1" t="s">
        <v>109</v>
      </c>
      <c r="AT129" s="151" t="s">
        <v>105</v>
      </c>
      <c r="AU129" s="151" t="s">
        <v>110</v>
      </c>
      <c r="AY129" s="14" t="s">
        <v>102</v>
      </c>
      <c r="BE129" s="152">
        <f t="shared" si="4"/>
        <v>0</v>
      </c>
      <c r="BF129" s="152">
        <f t="shared" si="5"/>
        <v>0</v>
      </c>
      <c r="BG129" s="152">
        <f t="shared" si="6"/>
        <v>0</v>
      </c>
      <c r="BH129" s="152">
        <f t="shared" si="7"/>
        <v>0</v>
      </c>
      <c r="BI129" s="152">
        <f t="shared" si="8"/>
        <v>0</v>
      </c>
      <c r="BJ129" s="14" t="s">
        <v>110</v>
      </c>
      <c r="BK129" s="152">
        <f t="shared" si="9"/>
        <v>0</v>
      </c>
      <c r="BL129" s="14" t="s">
        <v>109</v>
      </c>
      <c r="BM129" s="151" t="s">
        <v>142</v>
      </c>
    </row>
    <row r="130" spans="1:65" s="2" customFormat="1" ht="24.2" customHeight="1" x14ac:dyDescent="0.2">
      <c r="A130" s="26"/>
      <c r="B130" s="139"/>
      <c r="C130" s="153" t="s">
        <v>143</v>
      </c>
      <c r="D130" s="153" t="s">
        <v>99</v>
      </c>
      <c r="E130" s="154" t="s">
        <v>144</v>
      </c>
      <c r="F130" s="155" t="s">
        <v>145</v>
      </c>
      <c r="G130" s="156" t="s">
        <v>108</v>
      </c>
      <c r="H130" s="157">
        <v>9</v>
      </c>
      <c r="I130" s="158"/>
      <c r="J130" s="158">
        <f t="shared" si="0"/>
        <v>0</v>
      </c>
      <c r="K130" s="159"/>
      <c r="L130" s="160"/>
      <c r="M130" s="161" t="s">
        <v>1</v>
      </c>
      <c r="N130" s="162" t="s">
        <v>34</v>
      </c>
      <c r="O130" s="149">
        <v>0</v>
      </c>
      <c r="P130" s="149">
        <f t="shared" si="1"/>
        <v>0</v>
      </c>
      <c r="Q130" s="149">
        <v>7.5799999999999999E-3</v>
      </c>
      <c r="R130" s="149">
        <f t="shared" si="2"/>
        <v>6.8220000000000003E-2</v>
      </c>
      <c r="S130" s="149">
        <v>0</v>
      </c>
      <c r="T130" s="150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1" t="s">
        <v>114</v>
      </c>
      <c r="AT130" s="151" t="s">
        <v>99</v>
      </c>
      <c r="AU130" s="151" t="s">
        <v>110</v>
      </c>
      <c r="AY130" s="14" t="s">
        <v>102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14" t="s">
        <v>110</v>
      </c>
      <c r="BK130" s="152">
        <f t="shared" si="9"/>
        <v>0</v>
      </c>
      <c r="BL130" s="14" t="s">
        <v>114</v>
      </c>
      <c r="BM130" s="151" t="s">
        <v>146</v>
      </c>
    </row>
    <row r="131" spans="1:65" s="2" customFormat="1" ht="16.5" customHeight="1" x14ac:dyDescent="0.2">
      <c r="A131" s="26"/>
      <c r="B131" s="139"/>
      <c r="C131" s="153" t="s">
        <v>147</v>
      </c>
      <c r="D131" s="153" t="s">
        <v>99</v>
      </c>
      <c r="E131" s="154" t="s">
        <v>148</v>
      </c>
      <c r="F131" s="155" t="s">
        <v>149</v>
      </c>
      <c r="G131" s="156" t="s">
        <v>150</v>
      </c>
      <c r="H131" s="157">
        <v>0.42299999999999999</v>
      </c>
      <c r="I131" s="158"/>
      <c r="J131" s="158">
        <f t="shared" si="0"/>
        <v>0</v>
      </c>
      <c r="K131" s="159"/>
      <c r="L131" s="160"/>
      <c r="M131" s="161" t="s">
        <v>1</v>
      </c>
      <c r="N131" s="162" t="s">
        <v>34</v>
      </c>
      <c r="O131" s="149">
        <v>0</v>
      </c>
      <c r="P131" s="149">
        <f t="shared" si="1"/>
        <v>0</v>
      </c>
      <c r="Q131" s="149">
        <v>1E-3</v>
      </c>
      <c r="R131" s="149">
        <f t="shared" si="2"/>
        <v>4.2299999999999998E-4</v>
      </c>
      <c r="S131" s="149">
        <v>0</v>
      </c>
      <c r="T131" s="150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1" t="s">
        <v>114</v>
      </c>
      <c r="AT131" s="151" t="s">
        <v>99</v>
      </c>
      <c r="AU131" s="151" t="s">
        <v>110</v>
      </c>
      <c r="AY131" s="14" t="s">
        <v>102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14" t="s">
        <v>110</v>
      </c>
      <c r="BK131" s="152">
        <f t="shared" si="9"/>
        <v>0</v>
      </c>
      <c r="BL131" s="14" t="s">
        <v>114</v>
      </c>
      <c r="BM131" s="151" t="s">
        <v>151</v>
      </c>
    </row>
    <row r="132" spans="1:65" s="2" customFormat="1" ht="21.75" customHeight="1" x14ac:dyDescent="0.2">
      <c r="A132" s="26"/>
      <c r="B132" s="139"/>
      <c r="C132" s="153" t="s">
        <v>152</v>
      </c>
      <c r="D132" s="153" t="s">
        <v>99</v>
      </c>
      <c r="E132" s="154" t="s">
        <v>153</v>
      </c>
      <c r="F132" s="155" t="s">
        <v>154</v>
      </c>
      <c r="G132" s="156" t="s">
        <v>150</v>
      </c>
      <c r="H132" s="157">
        <v>0.14399999999999999</v>
      </c>
      <c r="I132" s="158"/>
      <c r="J132" s="158">
        <f t="shared" si="0"/>
        <v>0</v>
      </c>
      <c r="K132" s="159"/>
      <c r="L132" s="160"/>
      <c r="M132" s="161" t="s">
        <v>1</v>
      </c>
      <c r="N132" s="162" t="s">
        <v>34</v>
      </c>
      <c r="O132" s="149">
        <v>0</v>
      </c>
      <c r="P132" s="149">
        <f t="shared" si="1"/>
        <v>0</v>
      </c>
      <c r="Q132" s="149">
        <v>1E-3</v>
      </c>
      <c r="R132" s="149">
        <f t="shared" si="2"/>
        <v>1.44E-4</v>
      </c>
      <c r="S132" s="149">
        <v>0</v>
      </c>
      <c r="T132" s="150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1" t="s">
        <v>114</v>
      </c>
      <c r="AT132" s="151" t="s">
        <v>99</v>
      </c>
      <c r="AU132" s="151" t="s">
        <v>110</v>
      </c>
      <c r="AY132" s="14" t="s">
        <v>102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14" t="s">
        <v>110</v>
      </c>
      <c r="BK132" s="152">
        <f t="shared" si="9"/>
        <v>0</v>
      </c>
      <c r="BL132" s="14" t="s">
        <v>114</v>
      </c>
      <c r="BM132" s="151" t="s">
        <v>155</v>
      </c>
    </row>
    <row r="133" spans="1:65" s="2" customFormat="1" ht="24.2" customHeight="1" x14ac:dyDescent="0.2">
      <c r="A133" s="26"/>
      <c r="B133" s="139"/>
      <c r="C133" s="140" t="s">
        <v>156</v>
      </c>
      <c r="D133" s="140" t="s">
        <v>105</v>
      </c>
      <c r="E133" s="141" t="s">
        <v>157</v>
      </c>
      <c r="F133" s="142" t="s">
        <v>158</v>
      </c>
      <c r="G133" s="143" t="s">
        <v>159</v>
      </c>
      <c r="H133" s="144">
        <v>1</v>
      </c>
      <c r="I133" s="145"/>
      <c r="J133" s="145">
        <f t="shared" si="0"/>
        <v>0</v>
      </c>
      <c r="K133" s="146"/>
      <c r="L133" s="27"/>
      <c r="M133" s="147" t="s">
        <v>1</v>
      </c>
      <c r="N133" s="148" t="s">
        <v>34</v>
      </c>
      <c r="O133" s="149">
        <v>3.25</v>
      </c>
      <c r="P133" s="149">
        <f t="shared" si="1"/>
        <v>3.25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1" t="s">
        <v>109</v>
      </c>
      <c r="AT133" s="151" t="s">
        <v>105</v>
      </c>
      <c r="AU133" s="151" t="s">
        <v>110</v>
      </c>
      <c r="AY133" s="14" t="s">
        <v>102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14" t="s">
        <v>110</v>
      </c>
      <c r="BK133" s="152">
        <f t="shared" si="9"/>
        <v>0</v>
      </c>
      <c r="BL133" s="14" t="s">
        <v>109</v>
      </c>
      <c r="BM133" s="151" t="s">
        <v>160</v>
      </c>
    </row>
    <row r="134" spans="1:65" s="2" customFormat="1" ht="24.2" customHeight="1" x14ac:dyDescent="0.2">
      <c r="A134" s="26"/>
      <c r="B134" s="139"/>
      <c r="C134" s="140" t="s">
        <v>161</v>
      </c>
      <c r="D134" s="140" t="s">
        <v>105</v>
      </c>
      <c r="E134" s="141" t="s">
        <v>162</v>
      </c>
      <c r="F134" s="142" t="s">
        <v>163</v>
      </c>
      <c r="G134" s="143" t="s">
        <v>164</v>
      </c>
      <c r="H134" s="144">
        <v>1</v>
      </c>
      <c r="I134" s="145"/>
      <c r="J134" s="145">
        <f t="shared" si="0"/>
        <v>0</v>
      </c>
      <c r="K134" s="146"/>
      <c r="L134" s="27"/>
      <c r="M134" s="147" t="s">
        <v>1</v>
      </c>
      <c r="N134" s="148" t="s">
        <v>34</v>
      </c>
      <c r="O134" s="149">
        <v>2.16</v>
      </c>
      <c r="P134" s="149">
        <f t="shared" si="1"/>
        <v>2.16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1" t="s">
        <v>109</v>
      </c>
      <c r="AT134" s="151" t="s">
        <v>105</v>
      </c>
      <c r="AU134" s="151" t="s">
        <v>110</v>
      </c>
      <c r="AY134" s="14" t="s">
        <v>102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14" t="s">
        <v>110</v>
      </c>
      <c r="BK134" s="152">
        <f t="shared" si="9"/>
        <v>0</v>
      </c>
      <c r="BL134" s="14" t="s">
        <v>109</v>
      </c>
      <c r="BM134" s="151" t="s">
        <v>165</v>
      </c>
    </row>
    <row r="135" spans="1:65" s="2" customFormat="1" ht="21.75" customHeight="1" x14ac:dyDescent="0.2">
      <c r="A135" s="26"/>
      <c r="B135" s="139"/>
      <c r="C135" s="153" t="s">
        <v>166</v>
      </c>
      <c r="D135" s="153" t="s">
        <v>99</v>
      </c>
      <c r="E135" s="154" t="s">
        <v>167</v>
      </c>
      <c r="F135" s="155" t="s">
        <v>168</v>
      </c>
      <c r="G135" s="156" t="s">
        <v>164</v>
      </c>
      <c r="H135" s="157">
        <v>1</v>
      </c>
      <c r="I135" s="158"/>
      <c r="J135" s="158">
        <f t="shared" si="0"/>
        <v>0</v>
      </c>
      <c r="K135" s="159"/>
      <c r="L135" s="160"/>
      <c r="M135" s="161" t="s">
        <v>1</v>
      </c>
      <c r="N135" s="162" t="s">
        <v>34</v>
      </c>
      <c r="O135" s="149">
        <v>0</v>
      </c>
      <c r="P135" s="149">
        <f t="shared" si="1"/>
        <v>0</v>
      </c>
      <c r="Q135" s="149">
        <v>3.2000000000000001E-2</v>
      </c>
      <c r="R135" s="149">
        <f t="shared" si="2"/>
        <v>3.2000000000000001E-2</v>
      </c>
      <c r="S135" s="149">
        <v>0</v>
      </c>
      <c r="T135" s="150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1" t="s">
        <v>114</v>
      </c>
      <c r="AT135" s="151" t="s">
        <v>99</v>
      </c>
      <c r="AU135" s="151" t="s">
        <v>110</v>
      </c>
      <c r="AY135" s="14" t="s">
        <v>102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14" t="s">
        <v>110</v>
      </c>
      <c r="BK135" s="152">
        <f t="shared" si="9"/>
        <v>0</v>
      </c>
      <c r="BL135" s="14" t="s">
        <v>114</v>
      </c>
      <c r="BM135" s="151" t="s">
        <v>169</v>
      </c>
    </row>
    <row r="136" spans="1:65" s="2" customFormat="1" ht="16.5" customHeight="1" x14ac:dyDescent="0.2">
      <c r="A136" s="26"/>
      <c r="B136" s="139"/>
      <c r="C136" s="140" t="s">
        <v>170</v>
      </c>
      <c r="D136" s="140" t="s">
        <v>105</v>
      </c>
      <c r="E136" s="141" t="s">
        <v>171</v>
      </c>
      <c r="F136" s="142" t="s">
        <v>172</v>
      </c>
      <c r="G136" s="143" t="s">
        <v>164</v>
      </c>
      <c r="H136" s="144">
        <v>2</v>
      </c>
      <c r="I136" s="145"/>
      <c r="J136" s="145">
        <f t="shared" si="0"/>
        <v>0</v>
      </c>
      <c r="K136" s="146"/>
      <c r="L136" s="27"/>
      <c r="M136" s="147" t="s">
        <v>1</v>
      </c>
      <c r="N136" s="148" t="s">
        <v>34</v>
      </c>
      <c r="O136" s="149">
        <v>4.5999999999999996</v>
      </c>
      <c r="P136" s="149">
        <f t="shared" si="1"/>
        <v>9.1999999999999993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1" t="s">
        <v>109</v>
      </c>
      <c r="AT136" s="151" t="s">
        <v>105</v>
      </c>
      <c r="AU136" s="151" t="s">
        <v>110</v>
      </c>
      <c r="AY136" s="14" t="s">
        <v>102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14" t="s">
        <v>110</v>
      </c>
      <c r="BK136" s="152">
        <f t="shared" si="9"/>
        <v>0</v>
      </c>
      <c r="BL136" s="14" t="s">
        <v>109</v>
      </c>
      <c r="BM136" s="151" t="s">
        <v>173</v>
      </c>
    </row>
    <row r="137" spans="1:65" s="2" customFormat="1" ht="16.5" customHeight="1" x14ac:dyDescent="0.2">
      <c r="A137" s="26"/>
      <c r="B137" s="139"/>
      <c r="C137" s="153" t="s">
        <v>174</v>
      </c>
      <c r="D137" s="153" t="s">
        <v>99</v>
      </c>
      <c r="E137" s="154" t="s">
        <v>175</v>
      </c>
      <c r="F137" s="155" t="s">
        <v>176</v>
      </c>
      <c r="G137" s="156" t="s">
        <v>164</v>
      </c>
      <c r="H137" s="157">
        <v>1</v>
      </c>
      <c r="I137" s="158"/>
      <c r="J137" s="158">
        <f t="shared" si="0"/>
        <v>0</v>
      </c>
      <c r="K137" s="159"/>
      <c r="L137" s="160"/>
      <c r="M137" s="161" t="s">
        <v>1</v>
      </c>
      <c r="N137" s="162" t="s">
        <v>34</v>
      </c>
      <c r="O137" s="149">
        <v>0</v>
      </c>
      <c r="P137" s="149">
        <f t="shared" si="1"/>
        <v>0</v>
      </c>
      <c r="Q137" s="149">
        <v>7.9000000000000001E-2</v>
      </c>
      <c r="R137" s="149">
        <f t="shared" si="2"/>
        <v>7.9000000000000001E-2</v>
      </c>
      <c r="S137" s="149">
        <v>0</v>
      </c>
      <c r="T137" s="150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1" t="s">
        <v>114</v>
      </c>
      <c r="AT137" s="151" t="s">
        <v>99</v>
      </c>
      <c r="AU137" s="151" t="s">
        <v>110</v>
      </c>
      <c r="AY137" s="14" t="s">
        <v>102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14" t="s">
        <v>110</v>
      </c>
      <c r="BK137" s="152">
        <f t="shared" si="9"/>
        <v>0</v>
      </c>
      <c r="BL137" s="14" t="s">
        <v>114</v>
      </c>
      <c r="BM137" s="151" t="s">
        <v>177</v>
      </c>
    </row>
    <row r="138" spans="1:65" s="2" customFormat="1" ht="24.2" customHeight="1" x14ac:dyDescent="0.2">
      <c r="A138" s="26"/>
      <c r="B138" s="139"/>
      <c r="C138" s="153" t="s">
        <v>178</v>
      </c>
      <c r="D138" s="153" t="s">
        <v>99</v>
      </c>
      <c r="E138" s="154" t="s">
        <v>179</v>
      </c>
      <c r="F138" s="155" t="s">
        <v>180</v>
      </c>
      <c r="G138" s="156" t="s">
        <v>164</v>
      </c>
      <c r="H138" s="157">
        <v>1</v>
      </c>
      <c r="I138" s="158"/>
      <c r="J138" s="158">
        <f t="shared" si="0"/>
        <v>0</v>
      </c>
      <c r="K138" s="159"/>
      <c r="L138" s="160"/>
      <c r="M138" s="161" t="s">
        <v>1</v>
      </c>
      <c r="N138" s="162" t="s">
        <v>34</v>
      </c>
      <c r="O138" s="149">
        <v>0</v>
      </c>
      <c r="P138" s="149">
        <f t="shared" si="1"/>
        <v>0</v>
      </c>
      <c r="Q138" s="149">
        <v>7.9000000000000001E-2</v>
      </c>
      <c r="R138" s="149">
        <f t="shared" si="2"/>
        <v>7.9000000000000001E-2</v>
      </c>
      <c r="S138" s="149">
        <v>0</v>
      </c>
      <c r="T138" s="150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1" t="s">
        <v>114</v>
      </c>
      <c r="AT138" s="151" t="s">
        <v>99</v>
      </c>
      <c r="AU138" s="151" t="s">
        <v>110</v>
      </c>
      <c r="AY138" s="14" t="s">
        <v>102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14" t="s">
        <v>110</v>
      </c>
      <c r="BK138" s="152">
        <f t="shared" si="9"/>
        <v>0</v>
      </c>
      <c r="BL138" s="14" t="s">
        <v>114</v>
      </c>
      <c r="BM138" s="151" t="s">
        <v>181</v>
      </c>
    </row>
    <row r="139" spans="1:65" s="2" customFormat="1" ht="16.5" customHeight="1" x14ac:dyDescent="0.2">
      <c r="A139" s="26"/>
      <c r="B139" s="139"/>
      <c r="C139" s="140" t="s">
        <v>182</v>
      </c>
      <c r="D139" s="140" t="s">
        <v>105</v>
      </c>
      <c r="E139" s="141" t="s">
        <v>183</v>
      </c>
      <c r="F139" s="142" t="s">
        <v>184</v>
      </c>
      <c r="G139" s="143" t="s">
        <v>108</v>
      </c>
      <c r="H139" s="144">
        <v>250</v>
      </c>
      <c r="I139" s="145"/>
      <c r="J139" s="145">
        <f t="shared" si="0"/>
        <v>0</v>
      </c>
      <c r="K139" s="146"/>
      <c r="L139" s="27"/>
      <c r="M139" s="147" t="s">
        <v>1</v>
      </c>
      <c r="N139" s="148" t="s">
        <v>34</v>
      </c>
      <c r="O139" s="149">
        <v>4.8000000000000001E-2</v>
      </c>
      <c r="P139" s="149">
        <f t="shared" si="1"/>
        <v>12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1" t="s">
        <v>109</v>
      </c>
      <c r="AT139" s="151" t="s">
        <v>105</v>
      </c>
      <c r="AU139" s="151" t="s">
        <v>110</v>
      </c>
      <c r="AY139" s="14" t="s">
        <v>102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4" t="s">
        <v>110</v>
      </c>
      <c r="BK139" s="152">
        <f t="shared" si="9"/>
        <v>0</v>
      </c>
      <c r="BL139" s="14" t="s">
        <v>109</v>
      </c>
      <c r="BM139" s="151" t="s">
        <v>185</v>
      </c>
    </row>
    <row r="140" spans="1:65" s="2" customFormat="1" ht="16.5" customHeight="1" x14ac:dyDescent="0.2">
      <c r="A140" s="26"/>
      <c r="B140" s="139"/>
      <c r="C140" s="153" t="s">
        <v>7</v>
      </c>
      <c r="D140" s="153" t="s">
        <v>99</v>
      </c>
      <c r="E140" s="154" t="s">
        <v>186</v>
      </c>
      <c r="F140" s="155" t="s">
        <v>187</v>
      </c>
      <c r="G140" s="156" t="s">
        <v>108</v>
      </c>
      <c r="H140" s="157">
        <v>250</v>
      </c>
      <c r="I140" s="158"/>
      <c r="J140" s="158">
        <f t="shared" si="0"/>
        <v>0</v>
      </c>
      <c r="K140" s="159"/>
      <c r="L140" s="160"/>
      <c r="M140" s="161" t="s">
        <v>1</v>
      </c>
      <c r="N140" s="162" t="s">
        <v>34</v>
      </c>
      <c r="O140" s="149">
        <v>0</v>
      </c>
      <c r="P140" s="149">
        <f t="shared" si="1"/>
        <v>0</v>
      </c>
      <c r="Q140" s="149">
        <v>1.3999999999999999E-4</v>
      </c>
      <c r="R140" s="149">
        <f t="shared" si="2"/>
        <v>3.4999999999999996E-2</v>
      </c>
      <c r="S140" s="149">
        <v>0</v>
      </c>
      <c r="T140" s="150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1" t="s">
        <v>114</v>
      </c>
      <c r="AT140" s="151" t="s">
        <v>99</v>
      </c>
      <c r="AU140" s="151" t="s">
        <v>110</v>
      </c>
      <c r="AY140" s="14" t="s">
        <v>102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4" t="s">
        <v>110</v>
      </c>
      <c r="BK140" s="152">
        <f t="shared" si="9"/>
        <v>0</v>
      </c>
      <c r="BL140" s="14" t="s">
        <v>114</v>
      </c>
      <c r="BM140" s="151" t="s">
        <v>188</v>
      </c>
    </row>
    <row r="141" spans="1:65" s="2" customFormat="1" ht="21.75" customHeight="1" x14ac:dyDescent="0.2">
      <c r="A141" s="26"/>
      <c r="B141" s="139"/>
      <c r="C141" s="140" t="s">
        <v>189</v>
      </c>
      <c r="D141" s="140" t="s">
        <v>105</v>
      </c>
      <c r="E141" s="141" t="s">
        <v>190</v>
      </c>
      <c r="F141" s="142" t="s">
        <v>191</v>
      </c>
      <c r="G141" s="143" t="s">
        <v>108</v>
      </c>
      <c r="H141" s="144">
        <v>450</v>
      </c>
      <c r="I141" s="145"/>
      <c r="J141" s="145">
        <f t="shared" si="0"/>
        <v>0</v>
      </c>
      <c r="K141" s="146"/>
      <c r="L141" s="27"/>
      <c r="M141" s="147" t="s">
        <v>1</v>
      </c>
      <c r="N141" s="148" t="s">
        <v>34</v>
      </c>
      <c r="O141" s="149">
        <v>5.3999999999999999E-2</v>
      </c>
      <c r="P141" s="149">
        <f t="shared" si="1"/>
        <v>24.3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1" t="s">
        <v>109</v>
      </c>
      <c r="AT141" s="151" t="s">
        <v>105</v>
      </c>
      <c r="AU141" s="151" t="s">
        <v>110</v>
      </c>
      <c r="AY141" s="14" t="s">
        <v>102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4" t="s">
        <v>110</v>
      </c>
      <c r="BK141" s="152">
        <f t="shared" si="9"/>
        <v>0</v>
      </c>
      <c r="BL141" s="14" t="s">
        <v>109</v>
      </c>
      <c r="BM141" s="151" t="s">
        <v>192</v>
      </c>
    </row>
    <row r="142" spans="1:65" s="2" customFormat="1" ht="16.5" customHeight="1" x14ac:dyDescent="0.2">
      <c r="A142" s="26"/>
      <c r="B142" s="139"/>
      <c r="C142" s="153" t="s">
        <v>193</v>
      </c>
      <c r="D142" s="153" t="s">
        <v>99</v>
      </c>
      <c r="E142" s="154" t="s">
        <v>194</v>
      </c>
      <c r="F142" s="155" t="s">
        <v>195</v>
      </c>
      <c r="G142" s="156" t="s">
        <v>108</v>
      </c>
      <c r="H142" s="157">
        <v>450</v>
      </c>
      <c r="I142" s="158"/>
      <c r="J142" s="158">
        <f t="shared" si="0"/>
        <v>0</v>
      </c>
      <c r="K142" s="159"/>
      <c r="L142" s="160"/>
      <c r="M142" s="161" t="s">
        <v>1</v>
      </c>
      <c r="N142" s="162" t="s">
        <v>34</v>
      </c>
      <c r="O142" s="149">
        <v>0</v>
      </c>
      <c r="P142" s="149">
        <f t="shared" si="1"/>
        <v>0</v>
      </c>
      <c r="Q142" s="149">
        <v>1.9000000000000001E-4</v>
      </c>
      <c r="R142" s="149">
        <f t="shared" si="2"/>
        <v>8.5500000000000007E-2</v>
      </c>
      <c r="S142" s="149">
        <v>0</v>
      </c>
      <c r="T142" s="150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1" t="s">
        <v>114</v>
      </c>
      <c r="AT142" s="151" t="s">
        <v>99</v>
      </c>
      <c r="AU142" s="151" t="s">
        <v>110</v>
      </c>
      <c r="AY142" s="14" t="s">
        <v>102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4" t="s">
        <v>110</v>
      </c>
      <c r="BK142" s="152">
        <f t="shared" si="9"/>
        <v>0</v>
      </c>
      <c r="BL142" s="14" t="s">
        <v>114</v>
      </c>
      <c r="BM142" s="151" t="s">
        <v>196</v>
      </c>
    </row>
    <row r="143" spans="1:65" s="2" customFormat="1" ht="16.5" customHeight="1" x14ac:dyDescent="0.2">
      <c r="A143" s="167"/>
      <c r="B143" s="139"/>
      <c r="C143" s="140" t="s">
        <v>73</v>
      </c>
      <c r="D143" s="140" t="s">
        <v>105</v>
      </c>
      <c r="E143" s="141" t="s">
        <v>279</v>
      </c>
      <c r="F143" s="142" t="s">
        <v>280</v>
      </c>
      <c r="G143" s="143" t="s">
        <v>108</v>
      </c>
      <c r="H143" s="144">
        <v>300</v>
      </c>
      <c r="I143" s="145"/>
      <c r="J143" s="145">
        <f>ROUND(I143*H143,2)</f>
        <v>0</v>
      </c>
      <c r="K143" s="146"/>
      <c r="L143" s="27"/>
      <c r="M143" s="147" t="s">
        <v>1</v>
      </c>
      <c r="N143" s="148" t="s">
        <v>34</v>
      </c>
      <c r="O143" s="149">
        <v>0.37042999999999998</v>
      </c>
      <c r="P143" s="149">
        <f>O143*H143</f>
        <v>111.12899999999999</v>
      </c>
      <c r="Q143" s="149">
        <v>2.0000000000000002E-5</v>
      </c>
      <c r="R143" s="149">
        <f>Q143*H143</f>
        <v>6.0000000000000001E-3</v>
      </c>
      <c r="S143" s="149">
        <v>0</v>
      </c>
      <c r="T143" s="150">
        <f>S143*H143</f>
        <v>0</v>
      </c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R143" s="151" t="s">
        <v>170</v>
      </c>
      <c r="AT143" s="151" t="s">
        <v>105</v>
      </c>
      <c r="AU143" s="151" t="s">
        <v>110</v>
      </c>
      <c r="AY143" s="14" t="s">
        <v>102</v>
      </c>
      <c r="BE143" s="152">
        <f>IF(N143="základná",J143,0)</f>
        <v>0</v>
      </c>
      <c r="BF143" s="152">
        <f>IF(N143="znížená",J143,0)</f>
        <v>0</v>
      </c>
      <c r="BG143" s="152">
        <f>IF(N143="zákl. prenesená",J143,0)</f>
        <v>0</v>
      </c>
      <c r="BH143" s="152">
        <f>IF(N143="zníž. prenesená",J143,0)</f>
        <v>0</v>
      </c>
      <c r="BI143" s="152">
        <f>IF(N143="nulová",J143,0)</f>
        <v>0</v>
      </c>
      <c r="BJ143" s="14" t="s">
        <v>110</v>
      </c>
      <c r="BK143" s="152">
        <f>ROUND(I143*H143,2)</f>
        <v>0</v>
      </c>
      <c r="BL143" s="14" t="s">
        <v>170</v>
      </c>
      <c r="BM143" s="151" t="s">
        <v>281</v>
      </c>
    </row>
    <row r="144" spans="1:65" s="2" customFormat="1" ht="16.5" customHeight="1" x14ac:dyDescent="0.2">
      <c r="A144" s="167"/>
      <c r="B144" s="139"/>
      <c r="C144" s="153" t="s">
        <v>110</v>
      </c>
      <c r="D144" s="153" t="s">
        <v>99</v>
      </c>
      <c r="E144" s="154" t="s">
        <v>282</v>
      </c>
      <c r="F144" s="155" t="s">
        <v>283</v>
      </c>
      <c r="G144" s="156" t="s">
        <v>108</v>
      </c>
      <c r="H144" s="157">
        <v>300</v>
      </c>
      <c r="I144" s="158"/>
      <c r="J144" s="158">
        <f>ROUND(I144*H144,2)</f>
        <v>0</v>
      </c>
      <c r="K144" s="159"/>
      <c r="L144" s="160"/>
      <c r="M144" s="161" t="s">
        <v>1</v>
      </c>
      <c r="N144" s="162" t="s">
        <v>34</v>
      </c>
      <c r="O144" s="149">
        <v>0</v>
      </c>
      <c r="P144" s="149">
        <f>O144*H144</f>
        <v>0</v>
      </c>
      <c r="Q144" s="149">
        <v>5.8E-4</v>
      </c>
      <c r="R144" s="149">
        <f>Q144*H144</f>
        <v>0.17399999999999999</v>
      </c>
      <c r="S144" s="149">
        <v>0</v>
      </c>
      <c r="T144" s="150">
        <f>S144*H144</f>
        <v>0</v>
      </c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R144" s="151" t="s">
        <v>284</v>
      </c>
      <c r="AT144" s="151" t="s">
        <v>99</v>
      </c>
      <c r="AU144" s="151" t="s">
        <v>110</v>
      </c>
      <c r="AY144" s="14" t="s">
        <v>102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4" t="s">
        <v>110</v>
      </c>
      <c r="BK144" s="152">
        <f>ROUND(I144*H144,2)</f>
        <v>0</v>
      </c>
      <c r="BL144" s="14" t="s">
        <v>170</v>
      </c>
      <c r="BM144" s="151" t="s">
        <v>285</v>
      </c>
    </row>
    <row r="145" spans="1:65" s="2" customFormat="1" ht="16.5" customHeight="1" x14ac:dyDescent="0.2">
      <c r="A145" s="167"/>
      <c r="B145" s="139"/>
      <c r="C145" s="153" t="s">
        <v>101</v>
      </c>
      <c r="D145" s="153" t="s">
        <v>99</v>
      </c>
      <c r="E145" s="154" t="s">
        <v>286</v>
      </c>
      <c r="F145" s="155" t="s">
        <v>287</v>
      </c>
      <c r="G145" s="156" t="s">
        <v>164</v>
      </c>
      <c r="H145" s="157">
        <v>2</v>
      </c>
      <c r="I145" s="158"/>
      <c r="J145" s="158">
        <f>ROUND(I145*H145,2)</f>
        <v>0</v>
      </c>
      <c r="K145" s="159"/>
      <c r="L145" s="160"/>
      <c r="M145" s="161" t="s">
        <v>1</v>
      </c>
      <c r="N145" s="162" t="s">
        <v>34</v>
      </c>
      <c r="O145" s="149">
        <v>0</v>
      </c>
      <c r="P145" s="149">
        <f>O145*H145</f>
        <v>0</v>
      </c>
      <c r="Q145" s="149">
        <v>5.8E-4</v>
      </c>
      <c r="R145" s="149">
        <f>Q145*H145</f>
        <v>1.16E-3</v>
      </c>
      <c r="S145" s="149">
        <v>0</v>
      </c>
      <c r="T145" s="150">
        <f>S145*H145</f>
        <v>0</v>
      </c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R145" s="151" t="s">
        <v>284</v>
      </c>
      <c r="AT145" s="151" t="s">
        <v>99</v>
      </c>
      <c r="AU145" s="151" t="s">
        <v>110</v>
      </c>
      <c r="AY145" s="14" t="s">
        <v>102</v>
      </c>
      <c r="BE145" s="152">
        <f>IF(N145="základná",J145,0)</f>
        <v>0</v>
      </c>
      <c r="BF145" s="152">
        <f>IF(N145="znížená",J145,0)</f>
        <v>0</v>
      </c>
      <c r="BG145" s="152">
        <f>IF(N145="zákl. prenesená",J145,0)</f>
        <v>0</v>
      </c>
      <c r="BH145" s="152">
        <f>IF(N145="zníž. prenesená",J145,0)</f>
        <v>0</v>
      </c>
      <c r="BI145" s="152">
        <f>IF(N145="nulová",J145,0)</f>
        <v>0</v>
      </c>
      <c r="BJ145" s="14" t="s">
        <v>110</v>
      </c>
      <c r="BK145" s="152">
        <f>ROUND(I145*H145,2)</f>
        <v>0</v>
      </c>
      <c r="BL145" s="14" t="s">
        <v>170</v>
      </c>
      <c r="BM145" s="151" t="s">
        <v>288</v>
      </c>
    </row>
    <row r="146" spans="1:65" s="2" customFormat="1" ht="16.5" customHeight="1" x14ac:dyDescent="0.2">
      <c r="A146" s="167"/>
      <c r="B146" s="139"/>
      <c r="C146" s="153" t="s">
        <v>119</v>
      </c>
      <c r="D146" s="153" t="s">
        <v>99</v>
      </c>
      <c r="E146" s="154" t="s">
        <v>289</v>
      </c>
      <c r="F146" s="155" t="s">
        <v>290</v>
      </c>
      <c r="G146" s="156" t="s">
        <v>164</v>
      </c>
      <c r="H146" s="157">
        <v>1</v>
      </c>
      <c r="I146" s="158"/>
      <c r="J146" s="158">
        <f>ROUND(I146*H146,2)</f>
        <v>0</v>
      </c>
      <c r="K146" s="159"/>
      <c r="L146" s="160"/>
      <c r="M146" s="161" t="s">
        <v>1</v>
      </c>
      <c r="N146" s="162" t="s">
        <v>34</v>
      </c>
      <c r="O146" s="149">
        <v>0</v>
      </c>
      <c r="P146" s="149">
        <f>O146*H146</f>
        <v>0</v>
      </c>
      <c r="Q146" s="149">
        <v>5.8E-4</v>
      </c>
      <c r="R146" s="149">
        <f>Q146*H146</f>
        <v>5.8E-4</v>
      </c>
      <c r="S146" s="149">
        <v>0</v>
      </c>
      <c r="T146" s="150">
        <f>S146*H146</f>
        <v>0</v>
      </c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R146" s="151" t="s">
        <v>284</v>
      </c>
      <c r="AT146" s="151" t="s">
        <v>99</v>
      </c>
      <c r="AU146" s="151" t="s">
        <v>110</v>
      </c>
      <c r="AY146" s="14" t="s">
        <v>102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4" t="s">
        <v>110</v>
      </c>
      <c r="BK146" s="152">
        <f>ROUND(I146*H146,2)</f>
        <v>0</v>
      </c>
      <c r="BL146" s="14" t="s">
        <v>170</v>
      </c>
      <c r="BM146" s="151" t="s">
        <v>291</v>
      </c>
    </row>
    <row r="147" spans="1:65" s="2" customFormat="1" ht="24.2" customHeight="1" x14ac:dyDescent="0.2">
      <c r="A147" s="167"/>
      <c r="B147" s="139"/>
      <c r="C147" s="140" t="s">
        <v>123</v>
      </c>
      <c r="D147" s="140" t="s">
        <v>105</v>
      </c>
      <c r="E147" s="141" t="s">
        <v>292</v>
      </c>
      <c r="F147" s="142" t="s">
        <v>293</v>
      </c>
      <c r="G147" s="143" t="s">
        <v>294</v>
      </c>
      <c r="H147" s="144">
        <v>34.835000000000001</v>
      </c>
      <c r="I147" s="145"/>
      <c r="J147" s="145">
        <f>ROUND(I147*H147,2)</f>
        <v>0</v>
      </c>
      <c r="K147" s="146"/>
      <c r="L147" s="27"/>
      <c r="M147" s="163" t="s">
        <v>1</v>
      </c>
      <c r="N147" s="164" t="s">
        <v>34</v>
      </c>
      <c r="O147" s="165">
        <v>0</v>
      </c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R147" s="151" t="s">
        <v>170</v>
      </c>
      <c r="AT147" s="151" t="s">
        <v>105</v>
      </c>
      <c r="AU147" s="151" t="s">
        <v>110</v>
      </c>
      <c r="AY147" s="14" t="s">
        <v>102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4" t="s">
        <v>110</v>
      </c>
      <c r="BK147" s="152">
        <f>ROUND(I147*H147,2)</f>
        <v>0</v>
      </c>
      <c r="BL147" s="14" t="s">
        <v>170</v>
      </c>
      <c r="BM147" s="151" t="s">
        <v>295</v>
      </c>
    </row>
    <row r="148" spans="1:65" s="2" customFormat="1" ht="24.2" customHeight="1" x14ac:dyDescent="0.2">
      <c r="A148" s="26"/>
      <c r="B148" s="139"/>
      <c r="C148" s="140" t="s">
        <v>197</v>
      </c>
      <c r="D148" s="140" t="s">
        <v>105</v>
      </c>
      <c r="E148" s="141" t="s">
        <v>198</v>
      </c>
      <c r="F148" s="142" t="s">
        <v>199</v>
      </c>
      <c r="G148" s="143" t="s">
        <v>108</v>
      </c>
      <c r="H148" s="144">
        <v>500</v>
      </c>
      <c r="I148" s="145"/>
      <c r="J148" s="145">
        <f t="shared" si="0"/>
        <v>0</v>
      </c>
      <c r="K148" s="146"/>
      <c r="L148" s="27"/>
      <c r="M148" s="147" t="s">
        <v>1</v>
      </c>
      <c r="N148" s="148" t="s">
        <v>34</v>
      </c>
      <c r="O148" s="149">
        <v>0.122</v>
      </c>
      <c r="P148" s="149">
        <f t="shared" si="1"/>
        <v>61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1" t="s">
        <v>109</v>
      </c>
      <c r="AT148" s="151" t="s">
        <v>105</v>
      </c>
      <c r="AU148" s="151" t="s">
        <v>110</v>
      </c>
      <c r="AY148" s="14" t="s">
        <v>102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14" t="s">
        <v>110</v>
      </c>
      <c r="BK148" s="152">
        <f t="shared" si="9"/>
        <v>0</v>
      </c>
      <c r="BL148" s="14" t="s">
        <v>109</v>
      </c>
      <c r="BM148" s="151" t="s">
        <v>200</v>
      </c>
    </row>
    <row r="149" spans="1:65" s="2" customFormat="1" ht="16.5" customHeight="1" x14ac:dyDescent="0.2">
      <c r="A149" s="26"/>
      <c r="B149" s="139"/>
      <c r="C149" s="153" t="s">
        <v>201</v>
      </c>
      <c r="D149" s="153" t="s">
        <v>99</v>
      </c>
      <c r="E149" s="154" t="s">
        <v>202</v>
      </c>
      <c r="F149" s="155" t="s">
        <v>203</v>
      </c>
      <c r="G149" s="156" t="s">
        <v>108</v>
      </c>
      <c r="H149" s="157">
        <v>500</v>
      </c>
      <c r="I149" s="158"/>
      <c r="J149" s="158">
        <f t="shared" si="0"/>
        <v>0</v>
      </c>
      <c r="K149" s="159"/>
      <c r="L149" s="160"/>
      <c r="M149" s="161" t="s">
        <v>1</v>
      </c>
      <c r="N149" s="162" t="s">
        <v>34</v>
      </c>
      <c r="O149" s="149">
        <v>0</v>
      </c>
      <c r="P149" s="149">
        <f t="shared" si="1"/>
        <v>0</v>
      </c>
      <c r="Q149" s="149">
        <v>1.14E-3</v>
      </c>
      <c r="R149" s="149">
        <f t="shared" si="2"/>
        <v>0.56999999999999995</v>
      </c>
      <c r="S149" s="149">
        <v>0</v>
      </c>
      <c r="T149" s="150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1" t="s">
        <v>114</v>
      </c>
      <c r="AT149" s="151" t="s">
        <v>99</v>
      </c>
      <c r="AU149" s="151" t="s">
        <v>110</v>
      </c>
      <c r="AY149" s="14" t="s">
        <v>102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14" t="s">
        <v>110</v>
      </c>
      <c r="BK149" s="152">
        <f t="shared" si="9"/>
        <v>0</v>
      </c>
      <c r="BL149" s="14" t="s">
        <v>114</v>
      </c>
      <c r="BM149" s="151" t="s">
        <v>204</v>
      </c>
    </row>
    <row r="150" spans="1:65" s="12" customFormat="1" ht="22.9" customHeight="1" x14ac:dyDescent="0.2">
      <c r="B150" s="127"/>
      <c r="D150" s="128" t="s">
        <v>67</v>
      </c>
      <c r="E150" s="137" t="s">
        <v>205</v>
      </c>
      <c r="F150" s="137" t="s">
        <v>206</v>
      </c>
      <c r="J150" s="138">
        <f>BK150</f>
        <v>0</v>
      </c>
      <c r="L150" s="127"/>
      <c r="M150" s="131"/>
      <c r="N150" s="132"/>
      <c r="O150" s="132"/>
      <c r="P150" s="133">
        <v>0</v>
      </c>
      <c r="Q150" s="132"/>
      <c r="R150" s="133">
        <v>0</v>
      </c>
      <c r="S150" s="132"/>
      <c r="T150" s="134">
        <v>0</v>
      </c>
      <c r="AR150" s="128" t="s">
        <v>101</v>
      </c>
      <c r="AT150" s="135" t="s">
        <v>67</v>
      </c>
      <c r="AU150" s="135" t="s">
        <v>73</v>
      </c>
      <c r="AY150" s="128" t="s">
        <v>102</v>
      </c>
      <c r="BK150" s="136">
        <v>0</v>
      </c>
    </row>
    <row r="151" spans="1:65" s="12" customFormat="1" ht="22.9" customHeight="1" x14ac:dyDescent="0.2">
      <c r="B151" s="127"/>
      <c r="D151" s="128" t="s">
        <v>67</v>
      </c>
      <c r="E151" s="137" t="s">
        <v>207</v>
      </c>
      <c r="F151" s="137" t="s">
        <v>208</v>
      </c>
      <c r="J151" s="138">
        <f>BK151</f>
        <v>0</v>
      </c>
      <c r="L151" s="127"/>
      <c r="M151" s="131"/>
      <c r="N151" s="132"/>
      <c r="O151" s="132"/>
      <c r="P151" s="133">
        <f>SUM(P152:P162)</f>
        <v>2756.18208</v>
      </c>
      <c r="Q151" s="132"/>
      <c r="R151" s="133">
        <f>SUM(R152:R162)</f>
        <v>62.588999999999999</v>
      </c>
      <c r="S151" s="132"/>
      <c r="T151" s="134">
        <f>SUM(T152:T162)</f>
        <v>0</v>
      </c>
      <c r="AR151" s="128" t="s">
        <v>101</v>
      </c>
      <c r="AT151" s="135" t="s">
        <v>67</v>
      </c>
      <c r="AU151" s="135" t="s">
        <v>73</v>
      </c>
      <c r="AY151" s="128" t="s">
        <v>102</v>
      </c>
      <c r="BK151" s="136">
        <f>SUM(BK152:BK162)</f>
        <v>0</v>
      </c>
    </row>
    <row r="152" spans="1:65" s="2" customFormat="1" ht="24.2" customHeight="1" x14ac:dyDescent="0.2">
      <c r="A152" s="26"/>
      <c r="B152" s="139"/>
      <c r="C152" s="140" t="s">
        <v>209</v>
      </c>
      <c r="D152" s="140" t="s">
        <v>105</v>
      </c>
      <c r="E152" s="141" t="s">
        <v>210</v>
      </c>
      <c r="F152" s="142" t="s">
        <v>211</v>
      </c>
      <c r="G152" s="143" t="s">
        <v>108</v>
      </c>
      <c r="H152" s="144">
        <v>600</v>
      </c>
      <c r="I152" s="145"/>
      <c r="J152" s="145">
        <f t="shared" ref="J152:J162" si="10">ROUND(I152*H152,2)</f>
        <v>0</v>
      </c>
      <c r="K152" s="146"/>
      <c r="L152" s="27"/>
      <c r="M152" s="147" t="s">
        <v>1</v>
      </c>
      <c r="N152" s="148" t="s">
        <v>34</v>
      </c>
      <c r="O152" s="149">
        <v>1.8940999999999999</v>
      </c>
      <c r="P152" s="149">
        <f t="shared" ref="P152:P162" si="11">O152*H152</f>
        <v>1136.46</v>
      </c>
      <c r="Q152" s="149">
        <v>0</v>
      </c>
      <c r="R152" s="149">
        <f t="shared" ref="R152:R162" si="12">Q152*H152</f>
        <v>0</v>
      </c>
      <c r="S152" s="149">
        <v>0</v>
      </c>
      <c r="T152" s="150">
        <f t="shared" ref="T152:T162" si="13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1" t="s">
        <v>109</v>
      </c>
      <c r="AT152" s="151" t="s">
        <v>105</v>
      </c>
      <c r="AU152" s="151" t="s">
        <v>110</v>
      </c>
      <c r="AY152" s="14" t="s">
        <v>102</v>
      </c>
      <c r="BE152" s="152">
        <f t="shared" ref="BE152:BE162" si="14">IF(N152="základná",J152,0)</f>
        <v>0</v>
      </c>
      <c r="BF152" s="152">
        <f t="shared" ref="BF152:BF162" si="15">IF(N152="znížená",J152,0)</f>
        <v>0</v>
      </c>
      <c r="BG152" s="152">
        <f t="shared" ref="BG152:BG162" si="16">IF(N152="zákl. prenesená",J152,0)</f>
        <v>0</v>
      </c>
      <c r="BH152" s="152">
        <f t="shared" ref="BH152:BH162" si="17">IF(N152="zníž. prenesená",J152,0)</f>
        <v>0</v>
      </c>
      <c r="BI152" s="152">
        <f t="shared" ref="BI152:BI162" si="18">IF(N152="nulová",J152,0)</f>
        <v>0</v>
      </c>
      <c r="BJ152" s="14" t="s">
        <v>110</v>
      </c>
      <c r="BK152" s="152">
        <f t="shared" ref="BK152:BK162" si="19">ROUND(I152*H152,2)</f>
        <v>0</v>
      </c>
      <c r="BL152" s="14" t="s">
        <v>109</v>
      </c>
      <c r="BM152" s="151" t="s">
        <v>212</v>
      </c>
    </row>
    <row r="153" spans="1:65" s="2" customFormat="1" ht="33" customHeight="1" x14ac:dyDescent="0.2">
      <c r="A153" s="26"/>
      <c r="B153" s="139"/>
      <c r="C153" s="140" t="s">
        <v>213</v>
      </c>
      <c r="D153" s="140" t="s">
        <v>105</v>
      </c>
      <c r="E153" s="141" t="s">
        <v>214</v>
      </c>
      <c r="F153" s="142" t="s">
        <v>215</v>
      </c>
      <c r="G153" s="143" t="s">
        <v>108</v>
      </c>
      <c r="H153" s="144">
        <v>600</v>
      </c>
      <c r="I153" s="145"/>
      <c r="J153" s="145">
        <f t="shared" si="10"/>
        <v>0</v>
      </c>
      <c r="K153" s="146"/>
      <c r="L153" s="27"/>
      <c r="M153" s="147" t="s">
        <v>1</v>
      </c>
      <c r="N153" s="148" t="s">
        <v>34</v>
      </c>
      <c r="O153" s="149">
        <v>9.0999999999999998E-2</v>
      </c>
      <c r="P153" s="149">
        <f t="shared" si="11"/>
        <v>54.6</v>
      </c>
      <c r="Q153" s="149">
        <v>0</v>
      </c>
      <c r="R153" s="149">
        <f t="shared" si="12"/>
        <v>0</v>
      </c>
      <c r="S153" s="149">
        <v>0</v>
      </c>
      <c r="T153" s="150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1" t="s">
        <v>109</v>
      </c>
      <c r="AT153" s="151" t="s">
        <v>105</v>
      </c>
      <c r="AU153" s="151" t="s">
        <v>110</v>
      </c>
      <c r="AY153" s="14" t="s">
        <v>102</v>
      </c>
      <c r="BE153" s="152">
        <f t="shared" si="14"/>
        <v>0</v>
      </c>
      <c r="BF153" s="152">
        <f t="shared" si="15"/>
        <v>0</v>
      </c>
      <c r="BG153" s="152">
        <f t="shared" si="16"/>
        <v>0</v>
      </c>
      <c r="BH153" s="152">
        <f t="shared" si="17"/>
        <v>0</v>
      </c>
      <c r="BI153" s="152">
        <f t="shared" si="18"/>
        <v>0</v>
      </c>
      <c r="BJ153" s="14" t="s">
        <v>110</v>
      </c>
      <c r="BK153" s="152">
        <f t="shared" si="19"/>
        <v>0</v>
      </c>
      <c r="BL153" s="14" t="s">
        <v>109</v>
      </c>
      <c r="BM153" s="151" t="s">
        <v>216</v>
      </c>
    </row>
    <row r="154" spans="1:65" s="2" customFormat="1" ht="16.5" customHeight="1" x14ac:dyDescent="0.2">
      <c r="A154" s="26"/>
      <c r="B154" s="139"/>
      <c r="C154" s="153" t="s">
        <v>217</v>
      </c>
      <c r="D154" s="153" t="s">
        <v>99</v>
      </c>
      <c r="E154" s="154" t="s">
        <v>218</v>
      </c>
      <c r="F154" s="155" t="s">
        <v>219</v>
      </c>
      <c r="G154" s="156" t="s">
        <v>220</v>
      </c>
      <c r="H154" s="157">
        <v>62.4</v>
      </c>
      <c r="I154" s="158"/>
      <c r="J154" s="158">
        <f t="shared" si="10"/>
        <v>0</v>
      </c>
      <c r="K154" s="159"/>
      <c r="L154" s="160"/>
      <c r="M154" s="161" t="s">
        <v>1</v>
      </c>
      <c r="N154" s="162" t="s">
        <v>34</v>
      </c>
      <c r="O154" s="149">
        <v>0</v>
      </c>
      <c r="P154" s="149">
        <f t="shared" si="11"/>
        <v>0</v>
      </c>
      <c r="Q154" s="149">
        <v>1</v>
      </c>
      <c r="R154" s="149">
        <f t="shared" si="12"/>
        <v>62.4</v>
      </c>
      <c r="S154" s="149">
        <v>0</v>
      </c>
      <c r="T154" s="150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1" t="s">
        <v>114</v>
      </c>
      <c r="AT154" s="151" t="s">
        <v>99</v>
      </c>
      <c r="AU154" s="151" t="s">
        <v>110</v>
      </c>
      <c r="AY154" s="14" t="s">
        <v>102</v>
      </c>
      <c r="BE154" s="152">
        <f t="shared" si="14"/>
        <v>0</v>
      </c>
      <c r="BF154" s="152">
        <f t="shared" si="15"/>
        <v>0</v>
      </c>
      <c r="BG154" s="152">
        <f t="shared" si="16"/>
        <v>0</v>
      </c>
      <c r="BH154" s="152">
        <f t="shared" si="17"/>
        <v>0</v>
      </c>
      <c r="BI154" s="152">
        <f t="shared" si="18"/>
        <v>0</v>
      </c>
      <c r="BJ154" s="14" t="s">
        <v>110</v>
      </c>
      <c r="BK154" s="152">
        <f t="shared" si="19"/>
        <v>0</v>
      </c>
      <c r="BL154" s="14" t="s">
        <v>114</v>
      </c>
      <c r="BM154" s="151" t="s">
        <v>221</v>
      </c>
    </row>
    <row r="155" spans="1:65" s="2" customFormat="1" ht="24.2" customHeight="1" x14ac:dyDescent="0.2">
      <c r="A155" s="26"/>
      <c r="B155" s="139"/>
      <c r="C155" s="140" t="s">
        <v>222</v>
      </c>
      <c r="D155" s="140" t="s">
        <v>105</v>
      </c>
      <c r="E155" s="141" t="s">
        <v>223</v>
      </c>
      <c r="F155" s="142" t="s">
        <v>224</v>
      </c>
      <c r="G155" s="143" t="s">
        <v>108</v>
      </c>
      <c r="H155" s="144">
        <v>900</v>
      </c>
      <c r="I155" s="145"/>
      <c r="J155" s="145">
        <f t="shared" si="10"/>
        <v>0</v>
      </c>
      <c r="K155" s="146"/>
      <c r="L155" s="27"/>
      <c r="M155" s="147" t="s">
        <v>1</v>
      </c>
      <c r="N155" s="148" t="s">
        <v>34</v>
      </c>
      <c r="O155" s="149">
        <v>3.2500000000000001E-2</v>
      </c>
      <c r="P155" s="149">
        <f t="shared" si="11"/>
        <v>29.25</v>
      </c>
      <c r="Q155" s="149">
        <v>0</v>
      </c>
      <c r="R155" s="149">
        <f t="shared" si="12"/>
        <v>0</v>
      </c>
      <c r="S155" s="149">
        <v>0</v>
      </c>
      <c r="T155" s="150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1" t="s">
        <v>109</v>
      </c>
      <c r="AT155" s="151" t="s">
        <v>105</v>
      </c>
      <c r="AU155" s="151" t="s">
        <v>110</v>
      </c>
      <c r="AY155" s="14" t="s">
        <v>102</v>
      </c>
      <c r="BE155" s="152">
        <f t="shared" si="14"/>
        <v>0</v>
      </c>
      <c r="BF155" s="152">
        <f t="shared" si="15"/>
        <v>0</v>
      </c>
      <c r="BG155" s="152">
        <f t="shared" si="16"/>
        <v>0</v>
      </c>
      <c r="BH155" s="152">
        <f t="shared" si="17"/>
        <v>0</v>
      </c>
      <c r="BI155" s="152">
        <f t="shared" si="18"/>
        <v>0</v>
      </c>
      <c r="BJ155" s="14" t="s">
        <v>110</v>
      </c>
      <c r="BK155" s="152">
        <f t="shared" si="19"/>
        <v>0</v>
      </c>
      <c r="BL155" s="14" t="s">
        <v>109</v>
      </c>
      <c r="BM155" s="151" t="s">
        <v>225</v>
      </c>
    </row>
    <row r="156" spans="1:65" s="2" customFormat="1" ht="24.2" customHeight="1" x14ac:dyDescent="0.2">
      <c r="A156" s="26"/>
      <c r="B156" s="139"/>
      <c r="C156" s="153" t="s">
        <v>226</v>
      </c>
      <c r="D156" s="153" t="s">
        <v>99</v>
      </c>
      <c r="E156" s="154" t="s">
        <v>227</v>
      </c>
      <c r="F156" s="155" t="s">
        <v>228</v>
      </c>
      <c r="G156" s="156" t="s">
        <v>108</v>
      </c>
      <c r="H156" s="157">
        <v>900</v>
      </c>
      <c r="I156" s="158"/>
      <c r="J156" s="158">
        <f t="shared" si="10"/>
        <v>0</v>
      </c>
      <c r="K156" s="159"/>
      <c r="L156" s="160"/>
      <c r="M156" s="161" t="s">
        <v>1</v>
      </c>
      <c r="N156" s="162" t="s">
        <v>34</v>
      </c>
      <c r="O156" s="149">
        <v>0</v>
      </c>
      <c r="P156" s="149">
        <f t="shared" si="11"/>
        <v>0</v>
      </c>
      <c r="Q156" s="149">
        <v>2.1000000000000001E-4</v>
      </c>
      <c r="R156" s="149">
        <f t="shared" si="12"/>
        <v>0.189</v>
      </c>
      <c r="S156" s="149">
        <v>0</v>
      </c>
      <c r="T156" s="150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1" t="s">
        <v>114</v>
      </c>
      <c r="AT156" s="151" t="s">
        <v>99</v>
      </c>
      <c r="AU156" s="151" t="s">
        <v>110</v>
      </c>
      <c r="AY156" s="14" t="s">
        <v>102</v>
      </c>
      <c r="BE156" s="152">
        <f t="shared" si="14"/>
        <v>0</v>
      </c>
      <c r="BF156" s="152">
        <f t="shared" si="15"/>
        <v>0</v>
      </c>
      <c r="BG156" s="152">
        <f t="shared" si="16"/>
        <v>0</v>
      </c>
      <c r="BH156" s="152">
        <f t="shared" si="17"/>
        <v>0</v>
      </c>
      <c r="BI156" s="152">
        <f t="shared" si="18"/>
        <v>0</v>
      </c>
      <c r="BJ156" s="14" t="s">
        <v>110</v>
      </c>
      <c r="BK156" s="152">
        <f t="shared" si="19"/>
        <v>0</v>
      </c>
      <c r="BL156" s="14" t="s">
        <v>114</v>
      </c>
      <c r="BM156" s="151" t="s">
        <v>229</v>
      </c>
    </row>
    <row r="157" spans="1:65" s="2" customFormat="1" ht="33" customHeight="1" x14ac:dyDescent="0.2">
      <c r="A157" s="26"/>
      <c r="B157" s="139"/>
      <c r="C157" s="140">
        <v>30</v>
      </c>
      <c r="D157" s="140" t="s">
        <v>105</v>
      </c>
      <c r="E157" s="141" t="s">
        <v>266</v>
      </c>
      <c r="F157" s="142" t="s">
        <v>267</v>
      </c>
      <c r="G157" s="143" t="s">
        <v>268</v>
      </c>
      <c r="H157" s="144">
        <v>152</v>
      </c>
      <c r="I157" s="145"/>
      <c r="J157" s="145">
        <f>ROUND(I157*H157,2)</f>
        <v>0</v>
      </c>
      <c r="K157" s="146"/>
      <c r="L157" s="27"/>
      <c r="M157" s="147" t="s">
        <v>1</v>
      </c>
      <c r="N157" s="148" t="s">
        <v>34</v>
      </c>
      <c r="O157" s="149">
        <v>6.7320000000000002</v>
      </c>
      <c r="P157" s="149">
        <f>O157*H157</f>
        <v>1023.264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1" t="s">
        <v>119</v>
      </c>
      <c r="AT157" s="151" t="s">
        <v>105</v>
      </c>
      <c r="AU157" s="151" t="s">
        <v>110</v>
      </c>
      <c r="AY157" s="14" t="s">
        <v>102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4" t="s">
        <v>110</v>
      </c>
      <c r="BK157" s="152">
        <f>ROUND(I157*H157,2)</f>
        <v>0</v>
      </c>
      <c r="BL157" s="14" t="s">
        <v>119</v>
      </c>
      <c r="BM157" s="151" t="s">
        <v>269</v>
      </c>
    </row>
    <row r="158" spans="1:65" s="2" customFormat="1" ht="33" customHeight="1" x14ac:dyDescent="0.2">
      <c r="A158" s="26"/>
      <c r="B158" s="139"/>
      <c r="C158" s="140">
        <v>31</v>
      </c>
      <c r="D158" s="140" t="s">
        <v>105</v>
      </c>
      <c r="E158" s="141" t="s">
        <v>270</v>
      </c>
      <c r="F158" s="142" t="s">
        <v>271</v>
      </c>
      <c r="G158" s="143" t="s">
        <v>268</v>
      </c>
      <c r="H158" s="144">
        <v>152</v>
      </c>
      <c r="I158" s="145"/>
      <c r="J158" s="145">
        <f>ROUND(I158*H158,2)</f>
        <v>0</v>
      </c>
      <c r="K158" s="146"/>
      <c r="L158" s="27"/>
      <c r="M158" s="147" t="s">
        <v>1</v>
      </c>
      <c r="N158" s="148" t="s">
        <v>34</v>
      </c>
      <c r="O158" s="149">
        <v>1.33504</v>
      </c>
      <c r="P158" s="149">
        <f>O158*H158</f>
        <v>202.92608000000001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1" t="s">
        <v>119</v>
      </c>
      <c r="AT158" s="151" t="s">
        <v>105</v>
      </c>
      <c r="AU158" s="151" t="s">
        <v>110</v>
      </c>
      <c r="AY158" s="14" t="s">
        <v>102</v>
      </c>
      <c r="BE158" s="152">
        <f>IF(N158="základná",J158,0)</f>
        <v>0</v>
      </c>
      <c r="BF158" s="152">
        <f>IF(N158="znížená",J158,0)</f>
        <v>0</v>
      </c>
      <c r="BG158" s="152">
        <f>IF(N158="zákl. prenesená",J158,0)</f>
        <v>0</v>
      </c>
      <c r="BH158" s="152">
        <f>IF(N158="zníž. prenesená",J158,0)</f>
        <v>0</v>
      </c>
      <c r="BI158" s="152">
        <f>IF(N158="nulová",J158,0)</f>
        <v>0</v>
      </c>
      <c r="BJ158" s="14" t="s">
        <v>110</v>
      </c>
      <c r="BK158" s="152">
        <f>ROUND(I158*H158,2)</f>
        <v>0</v>
      </c>
      <c r="BL158" s="14" t="s">
        <v>119</v>
      </c>
      <c r="BM158" s="151" t="s">
        <v>272</v>
      </c>
    </row>
    <row r="159" spans="1:65" s="2" customFormat="1" ht="21.75" customHeight="1" x14ac:dyDescent="0.2">
      <c r="A159" s="26"/>
      <c r="B159" s="139"/>
      <c r="C159" s="140">
        <v>32</v>
      </c>
      <c r="D159" s="140" t="s">
        <v>105</v>
      </c>
      <c r="E159" s="141" t="s">
        <v>273</v>
      </c>
      <c r="F159" s="142" t="s">
        <v>274</v>
      </c>
      <c r="G159" s="143" t="s">
        <v>268</v>
      </c>
      <c r="H159" s="144">
        <v>152</v>
      </c>
      <c r="I159" s="145"/>
      <c r="J159" s="145">
        <f>ROUND(I159*H159,2)</f>
        <v>0</v>
      </c>
      <c r="K159" s="146"/>
      <c r="L159" s="27"/>
      <c r="M159" s="147" t="s">
        <v>1</v>
      </c>
      <c r="N159" s="148" t="s">
        <v>34</v>
      </c>
      <c r="O159" s="149">
        <v>0.27900000000000003</v>
      </c>
      <c r="P159" s="149">
        <f>O159*H159</f>
        <v>42.408000000000001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1" t="s">
        <v>119</v>
      </c>
      <c r="AT159" s="151" t="s">
        <v>105</v>
      </c>
      <c r="AU159" s="151" t="s">
        <v>110</v>
      </c>
      <c r="AY159" s="14" t="s">
        <v>102</v>
      </c>
      <c r="BE159" s="152">
        <f>IF(N159="základná",J159,0)</f>
        <v>0</v>
      </c>
      <c r="BF159" s="152">
        <f>IF(N159="znížená",J159,0)</f>
        <v>0</v>
      </c>
      <c r="BG159" s="152">
        <f>IF(N159="zákl. prenesená",J159,0)</f>
        <v>0</v>
      </c>
      <c r="BH159" s="152">
        <f>IF(N159="zníž. prenesená",J159,0)</f>
        <v>0</v>
      </c>
      <c r="BI159" s="152">
        <f>IF(N159="nulová",J159,0)</f>
        <v>0</v>
      </c>
      <c r="BJ159" s="14" t="s">
        <v>110</v>
      </c>
      <c r="BK159" s="152">
        <f>ROUND(I159*H159,2)</f>
        <v>0</v>
      </c>
      <c r="BL159" s="14" t="s">
        <v>119</v>
      </c>
      <c r="BM159" s="151" t="s">
        <v>275</v>
      </c>
    </row>
    <row r="160" spans="1:65" s="2" customFormat="1" ht="24.2" customHeight="1" x14ac:dyDescent="0.2">
      <c r="A160" s="26"/>
      <c r="B160" s="139"/>
      <c r="C160" s="140">
        <v>33</v>
      </c>
      <c r="D160" s="140" t="s">
        <v>105</v>
      </c>
      <c r="E160" s="141" t="s">
        <v>276</v>
      </c>
      <c r="F160" s="142" t="s">
        <v>277</v>
      </c>
      <c r="G160" s="143" t="s">
        <v>268</v>
      </c>
      <c r="H160" s="144">
        <v>152</v>
      </c>
      <c r="I160" s="145"/>
      <c r="J160" s="145">
        <f>ROUND(I160*H160,2)</f>
        <v>0</v>
      </c>
      <c r="K160" s="146"/>
      <c r="L160" s="27"/>
      <c r="M160" s="163" t="s">
        <v>1</v>
      </c>
      <c r="N160" s="164" t="s">
        <v>34</v>
      </c>
      <c r="O160" s="165">
        <v>0.24199999999999999</v>
      </c>
      <c r="P160" s="165">
        <f>O160*H160</f>
        <v>36.783999999999999</v>
      </c>
      <c r="Q160" s="165">
        <v>0</v>
      </c>
      <c r="R160" s="165">
        <f>Q160*H160</f>
        <v>0</v>
      </c>
      <c r="S160" s="165">
        <v>0</v>
      </c>
      <c r="T160" s="166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1" t="s">
        <v>119</v>
      </c>
      <c r="AT160" s="151" t="s">
        <v>105</v>
      </c>
      <c r="AU160" s="151" t="s">
        <v>110</v>
      </c>
      <c r="AY160" s="14" t="s">
        <v>102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4" t="s">
        <v>110</v>
      </c>
      <c r="BK160" s="152">
        <f>ROUND(I160*H160,2)</f>
        <v>0</v>
      </c>
      <c r="BL160" s="14" t="s">
        <v>119</v>
      </c>
      <c r="BM160" s="151" t="s">
        <v>278</v>
      </c>
    </row>
    <row r="161" spans="1:65" s="2" customFormat="1" ht="33" customHeight="1" x14ac:dyDescent="0.2">
      <c r="A161" s="26"/>
      <c r="B161" s="139"/>
      <c r="C161" s="140">
        <v>34</v>
      </c>
      <c r="D161" s="140" t="s">
        <v>105</v>
      </c>
      <c r="E161" s="141" t="s">
        <v>230</v>
      </c>
      <c r="F161" s="142" t="s">
        <v>231</v>
      </c>
      <c r="G161" s="143" t="s">
        <v>108</v>
      </c>
      <c r="H161" s="144">
        <v>600</v>
      </c>
      <c r="I161" s="145"/>
      <c r="J161" s="145">
        <f t="shared" si="10"/>
        <v>0</v>
      </c>
      <c r="K161" s="146"/>
      <c r="L161" s="27"/>
      <c r="M161" s="147" t="s">
        <v>1</v>
      </c>
      <c r="N161" s="148" t="s">
        <v>34</v>
      </c>
      <c r="O161" s="149">
        <v>0.2301</v>
      </c>
      <c r="P161" s="149">
        <f t="shared" si="11"/>
        <v>138.06</v>
      </c>
      <c r="Q161" s="149">
        <v>0</v>
      </c>
      <c r="R161" s="149">
        <f t="shared" si="12"/>
        <v>0</v>
      </c>
      <c r="S161" s="149">
        <v>0</v>
      </c>
      <c r="T161" s="150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1" t="s">
        <v>109</v>
      </c>
      <c r="AT161" s="151" t="s">
        <v>105</v>
      </c>
      <c r="AU161" s="151" t="s">
        <v>110</v>
      </c>
      <c r="AY161" s="14" t="s">
        <v>102</v>
      </c>
      <c r="BE161" s="152">
        <f t="shared" si="14"/>
        <v>0</v>
      </c>
      <c r="BF161" s="152">
        <f t="shared" si="15"/>
        <v>0</v>
      </c>
      <c r="BG161" s="152">
        <f t="shared" si="16"/>
        <v>0</v>
      </c>
      <c r="BH161" s="152">
        <f t="shared" si="17"/>
        <v>0</v>
      </c>
      <c r="BI161" s="152">
        <f t="shared" si="18"/>
        <v>0</v>
      </c>
      <c r="BJ161" s="14" t="s">
        <v>110</v>
      </c>
      <c r="BK161" s="152">
        <f t="shared" si="19"/>
        <v>0</v>
      </c>
      <c r="BL161" s="14" t="s">
        <v>109</v>
      </c>
      <c r="BM161" s="151" t="s">
        <v>232</v>
      </c>
    </row>
    <row r="162" spans="1:65" s="2" customFormat="1" ht="33" customHeight="1" x14ac:dyDescent="0.2">
      <c r="A162" s="26"/>
      <c r="B162" s="139"/>
      <c r="C162" s="140">
        <v>35</v>
      </c>
      <c r="D162" s="140" t="s">
        <v>105</v>
      </c>
      <c r="E162" s="141" t="s">
        <v>233</v>
      </c>
      <c r="F162" s="142" t="s">
        <v>234</v>
      </c>
      <c r="G162" s="143" t="s">
        <v>235</v>
      </c>
      <c r="H162" s="144">
        <v>300</v>
      </c>
      <c r="I162" s="145"/>
      <c r="J162" s="145">
        <f t="shared" si="10"/>
        <v>0</v>
      </c>
      <c r="K162" s="146"/>
      <c r="L162" s="27"/>
      <c r="M162" s="147" t="s">
        <v>1</v>
      </c>
      <c r="N162" s="148" t="s">
        <v>34</v>
      </c>
      <c r="O162" s="149">
        <v>0.30809999999999998</v>
      </c>
      <c r="P162" s="149">
        <f t="shared" si="11"/>
        <v>92.429999999999993</v>
      </c>
      <c r="Q162" s="149">
        <v>0</v>
      </c>
      <c r="R162" s="149">
        <f t="shared" si="12"/>
        <v>0</v>
      </c>
      <c r="S162" s="149">
        <v>0</v>
      </c>
      <c r="T162" s="150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1" t="s">
        <v>109</v>
      </c>
      <c r="AT162" s="151" t="s">
        <v>105</v>
      </c>
      <c r="AU162" s="151" t="s">
        <v>110</v>
      </c>
      <c r="AY162" s="14" t="s">
        <v>102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14" t="s">
        <v>110</v>
      </c>
      <c r="BK162" s="152">
        <f t="shared" si="19"/>
        <v>0</v>
      </c>
      <c r="BL162" s="14" t="s">
        <v>109</v>
      </c>
      <c r="BM162" s="151" t="s">
        <v>236</v>
      </c>
    </row>
    <row r="163" spans="1:65" s="12" customFormat="1" ht="25.9" customHeight="1" x14ac:dyDescent="0.2">
      <c r="B163" s="127"/>
      <c r="D163" s="128" t="s">
        <v>67</v>
      </c>
      <c r="E163" s="129" t="s">
        <v>237</v>
      </c>
      <c r="F163" s="129" t="s">
        <v>238</v>
      </c>
      <c r="J163" s="130">
        <f>BK163</f>
        <v>0</v>
      </c>
      <c r="L163" s="127"/>
      <c r="M163" s="131"/>
      <c r="N163" s="132"/>
      <c r="O163" s="132"/>
      <c r="P163" s="133">
        <f>SUM(P164:P166)</f>
        <v>18.470000000000002</v>
      </c>
      <c r="Q163" s="132"/>
      <c r="R163" s="133">
        <f>SUM(R164:R166)</f>
        <v>0</v>
      </c>
      <c r="S163" s="132"/>
      <c r="T163" s="134">
        <f>SUM(T164:T166)</f>
        <v>0</v>
      </c>
      <c r="AR163" s="128" t="s">
        <v>119</v>
      </c>
      <c r="AT163" s="135" t="s">
        <v>67</v>
      </c>
      <c r="AU163" s="135" t="s">
        <v>68</v>
      </c>
      <c r="AY163" s="128" t="s">
        <v>102</v>
      </c>
      <c r="BK163" s="136">
        <f>SUM(BK164:BK166)</f>
        <v>0</v>
      </c>
    </row>
    <row r="164" spans="1:65" s="2" customFormat="1" ht="16.5" customHeight="1" x14ac:dyDescent="0.2">
      <c r="A164" s="26"/>
      <c r="B164" s="139"/>
      <c r="C164" s="140">
        <v>36</v>
      </c>
      <c r="D164" s="140" t="s">
        <v>105</v>
      </c>
      <c r="E164" s="141" t="s">
        <v>239</v>
      </c>
      <c r="F164" s="142" t="s">
        <v>240</v>
      </c>
      <c r="G164" s="143" t="s">
        <v>241</v>
      </c>
      <c r="H164" s="144">
        <v>1</v>
      </c>
      <c r="I164" s="145"/>
      <c r="J164" s="145">
        <f>ROUND(I164*H164,2)</f>
        <v>0</v>
      </c>
      <c r="K164" s="146"/>
      <c r="L164" s="27"/>
      <c r="M164" s="147" t="s">
        <v>1</v>
      </c>
      <c r="N164" s="148" t="s">
        <v>34</v>
      </c>
      <c r="O164" s="149">
        <v>1.06</v>
      </c>
      <c r="P164" s="149">
        <f>O164*H164</f>
        <v>1.06</v>
      </c>
      <c r="Q164" s="149">
        <v>0</v>
      </c>
      <c r="R164" s="149">
        <f>Q164*H164</f>
        <v>0</v>
      </c>
      <c r="S164" s="149">
        <v>0</v>
      </c>
      <c r="T164" s="150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1" t="s">
        <v>242</v>
      </c>
      <c r="AT164" s="151" t="s">
        <v>105</v>
      </c>
      <c r="AU164" s="151" t="s">
        <v>73</v>
      </c>
      <c r="AY164" s="14" t="s">
        <v>102</v>
      </c>
      <c r="BE164" s="152">
        <f>IF(N164="základná",J164,0)</f>
        <v>0</v>
      </c>
      <c r="BF164" s="152">
        <f>IF(N164="znížená",J164,0)</f>
        <v>0</v>
      </c>
      <c r="BG164" s="152">
        <f>IF(N164="zákl. prenesená",J164,0)</f>
        <v>0</v>
      </c>
      <c r="BH164" s="152">
        <f>IF(N164="zníž. prenesená",J164,0)</f>
        <v>0</v>
      </c>
      <c r="BI164" s="152">
        <f>IF(N164="nulová",J164,0)</f>
        <v>0</v>
      </c>
      <c r="BJ164" s="14" t="s">
        <v>110</v>
      </c>
      <c r="BK164" s="152">
        <f>ROUND(I164*H164,2)</f>
        <v>0</v>
      </c>
      <c r="BL164" s="14" t="s">
        <v>242</v>
      </c>
      <c r="BM164" s="151" t="s">
        <v>243</v>
      </c>
    </row>
    <row r="165" spans="1:65" s="2" customFormat="1" ht="16.5" customHeight="1" x14ac:dyDescent="0.2">
      <c r="A165" s="26"/>
      <c r="B165" s="139"/>
      <c r="C165" s="140">
        <v>37</v>
      </c>
      <c r="D165" s="140" t="s">
        <v>105</v>
      </c>
      <c r="E165" s="141" t="s">
        <v>244</v>
      </c>
      <c r="F165" s="142" t="s">
        <v>245</v>
      </c>
      <c r="G165" s="143" t="s">
        <v>159</v>
      </c>
      <c r="H165" s="144">
        <v>1</v>
      </c>
      <c r="I165" s="145"/>
      <c r="J165" s="145">
        <f>ROUND(I165*H165,2)</f>
        <v>0</v>
      </c>
      <c r="K165" s="146"/>
      <c r="L165" s="27"/>
      <c r="M165" s="147" t="s">
        <v>1</v>
      </c>
      <c r="N165" s="148" t="s">
        <v>34</v>
      </c>
      <c r="O165" s="149">
        <v>1.06</v>
      </c>
      <c r="P165" s="149">
        <f>O165*H165</f>
        <v>1.06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1" t="s">
        <v>242</v>
      </c>
      <c r="AT165" s="151" t="s">
        <v>105</v>
      </c>
      <c r="AU165" s="151" t="s">
        <v>73</v>
      </c>
      <c r="AY165" s="14" t="s">
        <v>102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4" t="s">
        <v>110</v>
      </c>
      <c r="BK165" s="152">
        <f>ROUND(I165*H165,2)</f>
        <v>0</v>
      </c>
      <c r="BL165" s="14" t="s">
        <v>242</v>
      </c>
      <c r="BM165" s="151" t="s">
        <v>246</v>
      </c>
    </row>
    <row r="166" spans="1:65" s="2" customFormat="1" ht="37.9" customHeight="1" x14ac:dyDescent="0.2">
      <c r="A166" s="26"/>
      <c r="B166" s="139"/>
      <c r="C166" s="140">
        <v>38</v>
      </c>
      <c r="D166" s="140" t="s">
        <v>105</v>
      </c>
      <c r="E166" s="141" t="s">
        <v>247</v>
      </c>
      <c r="F166" s="142" t="s">
        <v>248</v>
      </c>
      <c r="G166" s="143" t="s">
        <v>249</v>
      </c>
      <c r="H166" s="144">
        <v>15</v>
      </c>
      <c r="I166" s="145"/>
      <c r="J166" s="145">
        <f>ROUND(I166*H166,2)</f>
        <v>0</v>
      </c>
      <c r="K166" s="146"/>
      <c r="L166" s="27"/>
      <c r="M166" s="147" t="s">
        <v>1</v>
      </c>
      <c r="N166" s="148" t="s">
        <v>34</v>
      </c>
      <c r="O166" s="149">
        <v>1.0900000000000001</v>
      </c>
      <c r="P166" s="149">
        <f>O166*H166</f>
        <v>16.350000000000001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1" t="s">
        <v>242</v>
      </c>
      <c r="AT166" s="151" t="s">
        <v>105</v>
      </c>
      <c r="AU166" s="151" t="s">
        <v>73</v>
      </c>
      <c r="AY166" s="14" t="s">
        <v>102</v>
      </c>
      <c r="BE166" s="152">
        <f>IF(N166="základná",J166,0)</f>
        <v>0</v>
      </c>
      <c r="BF166" s="152">
        <f>IF(N166="znížená",J166,0)</f>
        <v>0</v>
      </c>
      <c r="BG166" s="152">
        <f>IF(N166="zákl. prenesená",J166,0)</f>
        <v>0</v>
      </c>
      <c r="BH166" s="152">
        <f>IF(N166="zníž. prenesená",J166,0)</f>
        <v>0</v>
      </c>
      <c r="BI166" s="152">
        <f>IF(N166="nulová",J166,0)</f>
        <v>0</v>
      </c>
      <c r="BJ166" s="14" t="s">
        <v>110</v>
      </c>
      <c r="BK166" s="152">
        <f>ROUND(I166*H166,2)</f>
        <v>0</v>
      </c>
      <c r="BL166" s="14" t="s">
        <v>242</v>
      </c>
      <c r="BM166" s="151" t="s">
        <v>250</v>
      </c>
    </row>
    <row r="167" spans="1:65" s="12" customFormat="1" ht="25.9" customHeight="1" x14ac:dyDescent="0.2">
      <c r="B167" s="127"/>
      <c r="D167" s="128" t="s">
        <v>67</v>
      </c>
      <c r="E167" s="129" t="s">
        <v>251</v>
      </c>
      <c r="F167" s="129" t="s">
        <v>252</v>
      </c>
      <c r="J167" s="130">
        <f>BK167</f>
        <v>0</v>
      </c>
      <c r="L167" s="127"/>
      <c r="M167" s="131"/>
      <c r="N167" s="132"/>
      <c r="O167" s="132"/>
      <c r="P167" s="133">
        <f>SUM(P168:P171)</f>
        <v>0</v>
      </c>
      <c r="Q167" s="132"/>
      <c r="R167" s="133">
        <f>SUM(R168:R171)</f>
        <v>0</v>
      </c>
      <c r="S167" s="132"/>
      <c r="T167" s="134">
        <f>SUM(T168:T171)</f>
        <v>0</v>
      </c>
      <c r="AR167" s="128" t="s">
        <v>123</v>
      </c>
      <c r="AT167" s="135" t="s">
        <v>67</v>
      </c>
      <c r="AU167" s="135" t="s">
        <v>68</v>
      </c>
      <c r="AY167" s="128" t="s">
        <v>102</v>
      </c>
      <c r="BK167" s="136">
        <f>SUM(BK168:BK171)</f>
        <v>0</v>
      </c>
    </row>
    <row r="168" spans="1:65" s="2" customFormat="1" ht="44.25" customHeight="1" x14ac:dyDescent="0.2">
      <c r="A168" s="26"/>
      <c r="B168" s="139"/>
      <c r="C168" s="140">
        <v>39</v>
      </c>
      <c r="D168" s="140" t="s">
        <v>105</v>
      </c>
      <c r="E168" s="141" t="s">
        <v>253</v>
      </c>
      <c r="F168" s="142" t="s">
        <v>254</v>
      </c>
      <c r="G168" s="143" t="s">
        <v>108</v>
      </c>
      <c r="H168" s="144">
        <v>600</v>
      </c>
      <c r="I168" s="145"/>
      <c r="J168" s="145">
        <f>ROUND(I168*H168,2)</f>
        <v>0</v>
      </c>
      <c r="K168" s="146"/>
      <c r="L168" s="27"/>
      <c r="M168" s="147" t="s">
        <v>1</v>
      </c>
      <c r="N168" s="148" t="s">
        <v>34</v>
      </c>
      <c r="O168" s="149">
        <v>0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1" t="s">
        <v>255</v>
      </c>
      <c r="AT168" s="151" t="s">
        <v>105</v>
      </c>
      <c r="AU168" s="151" t="s">
        <v>73</v>
      </c>
      <c r="AY168" s="14" t="s">
        <v>102</v>
      </c>
      <c r="BE168" s="152">
        <f>IF(N168="základná",J168,0)</f>
        <v>0</v>
      </c>
      <c r="BF168" s="152">
        <f>IF(N168="znížená",J168,0)</f>
        <v>0</v>
      </c>
      <c r="BG168" s="152">
        <f>IF(N168="zákl. prenesená",J168,0)</f>
        <v>0</v>
      </c>
      <c r="BH168" s="152">
        <f>IF(N168="zníž. prenesená",J168,0)</f>
        <v>0</v>
      </c>
      <c r="BI168" s="152">
        <f>IF(N168="nulová",J168,0)</f>
        <v>0</v>
      </c>
      <c r="BJ168" s="14" t="s">
        <v>110</v>
      </c>
      <c r="BK168" s="152">
        <f>ROUND(I168*H168,2)</f>
        <v>0</v>
      </c>
      <c r="BL168" s="14" t="s">
        <v>255</v>
      </c>
      <c r="BM168" s="151" t="s">
        <v>256</v>
      </c>
    </row>
    <row r="169" spans="1:65" s="2" customFormat="1" ht="24.2" customHeight="1" x14ac:dyDescent="0.2">
      <c r="A169" s="26"/>
      <c r="B169" s="139"/>
      <c r="C169" s="140">
        <v>40</v>
      </c>
      <c r="D169" s="140" t="s">
        <v>105</v>
      </c>
      <c r="E169" s="141" t="s">
        <v>257</v>
      </c>
      <c r="F169" s="142" t="s">
        <v>258</v>
      </c>
      <c r="G169" s="143" t="s">
        <v>108</v>
      </c>
      <c r="H169" s="144">
        <v>600</v>
      </c>
      <c r="I169" s="145"/>
      <c r="J169" s="145">
        <f>ROUND(I169*H169,2)</f>
        <v>0</v>
      </c>
      <c r="K169" s="146"/>
      <c r="L169" s="27"/>
      <c r="M169" s="147" t="s">
        <v>1</v>
      </c>
      <c r="N169" s="148" t="s">
        <v>34</v>
      </c>
      <c r="O169" s="149">
        <v>0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1" t="s">
        <v>255</v>
      </c>
      <c r="AT169" s="151" t="s">
        <v>105</v>
      </c>
      <c r="AU169" s="151" t="s">
        <v>73</v>
      </c>
      <c r="AY169" s="14" t="s">
        <v>102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4" t="s">
        <v>110</v>
      </c>
      <c r="BK169" s="152">
        <f>ROUND(I169*H169,2)</f>
        <v>0</v>
      </c>
      <c r="BL169" s="14" t="s">
        <v>255</v>
      </c>
      <c r="BM169" s="151" t="s">
        <v>259</v>
      </c>
    </row>
    <row r="170" spans="1:65" s="2" customFormat="1" ht="37.9" customHeight="1" x14ac:dyDescent="0.2">
      <c r="A170" s="26"/>
      <c r="B170" s="139"/>
      <c r="C170" s="140">
        <v>41</v>
      </c>
      <c r="D170" s="140" t="s">
        <v>105</v>
      </c>
      <c r="E170" s="141" t="s">
        <v>260</v>
      </c>
      <c r="F170" s="142" t="s">
        <v>261</v>
      </c>
      <c r="G170" s="143" t="s">
        <v>159</v>
      </c>
      <c r="H170" s="144">
        <v>1</v>
      </c>
      <c r="I170" s="145"/>
      <c r="J170" s="145">
        <f>ROUND(I170*H170,2)</f>
        <v>0</v>
      </c>
      <c r="K170" s="146"/>
      <c r="L170" s="27"/>
      <c r="M170" s="147" t="s">
        <v>1</v>
      </c>
      <c r="N170" s="148" t="s">
        <v>34</v>
      </c>
      <c r="O170" s="149">
        <v>0</v>
      </c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1" t="s">
        <v>255</v>
      </c>
      <c r="AT170" s="151" t="s">
        <v>105</v>
      </c>
      <c r="AU170" s="151" t="s">
        <v>73</v>
      </c>
      <c r="AY170" s="14" t="s">
        <v>102</v>
      </c>
      <c r="BE170" s="152">
        <f>IF(N170="základná",J170,0)</f>
        <v>0</v>
      </c>
      <c r="BF170" s="152">
        <f>IF(N170="znížená",J170,0)</f>
        <v>0</v>
      </c>
      <c r="BG170" s="152">
        <f>IF(N170="zákl. prenesená",J170,0)</f>
        <v>0</v>
      </c>
      <c r="BH170" s="152">
        <f>IF(N170="zníž. prenesená",J170,0)</f>
        <v>0</v>
      </c>
      <c r="BI170" s="152">
        <f>IF(N170="nulová",J170,0)</f>
        <v>0</v>
      </c>
      <c r="BJ170" s="14" t="s">
        <v>110</v>
      </c>
      <c r="BK170" s="152">
        <f>ROUND(I170*H170,2)</f>
        <v>0</v>
      </c>
      <c r="BL170" s="14" t="s">
        <v>255</v>
      </c>
      <c r="BM170" s="151" t="s">
        <v>262</v>
      </c>
    </row>
    <row r="171" spans="1:65" s="2" customFormat="1" ht="44.25" customHeight="1" x14ac:dyDescent="0.2">
      <c r="A171" s="26"/>
      <c r="B171" s="139"/>
      <c r="C171" s="140">
        <v>42</v>
      </c>
      <c r="D171" s="140" t="s">
        <v>105</v>
      </c>
      <c r="E171" s="141" t="s">
        <v>263</v>
      </c>
      <c r="F171" s="142" t="s">
        <v>264</v>
      </c>
      <c r="G171" s="143" t="s">
        <v>159</v>
      </c>
      <c r="H171" s="144">
        <v>1</v>
      </c>
      <c r="I171" s="145"/>
      <c r="J171" s="145">
        <f>ROUND(I171*H171,2)</f>
        <v>0</v>
      </c>
      <c r="K171" s="146"/>
      <c r="L171" s="27"/>
      <c r="M171" s="163" t="s">
        <v>1</v>
      </c>
      <c r="N171" s="164" t="s">
        <v>34</v>
      </c>
      <c r="O171" s="165">
        <v>0</v>
      </c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1" t="s">
        <v>255</v>
      </c>
      <c r="AT171" s="151" t="s">
        <v>105</v>
      </c>
      <c r="AU171" s="151" t="s">
        <v>73</v>
      </c>
      <c r="AY171" s="14" t="s">
        <v>102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4" t="s">
        <v>110</v>
      </c>
      <c r="BK171" s="152">
        <f>ROUND(I171*H171,2)</f>
        <v>0</v>
      </c>
      <c r="BL171" s="14" t="s">
        <v>255</v>
      </c>
      <c r="BM171" s="151" t="s">
        <v>265</v>
      </c>
    </row>
    <row r="172" spans="1:65" s="2" customFormat="1" ht="6.95" customHeight="1" x14ac:dyDescent="0.2">
      <c r="A172" s="26"/>
      <c r="B172" s="44"/>
      <c r="C172" s="45"/>
      <c r="D172" s="45"/>
      <c r="E172" s="45"/>
      <c r="F172" s="45"/>
      <c r="G172" s="45"/>
      <c r="H172" s="45"/>
      <c r="I172" s="45"/>
      <c r="J172" s="45"/>
      <c r="K172" s="45"/>
      <c r="L172" s="27"/>
      <c r="M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</sheetData>
  <autoFilter ref="C117:K171"/>
  <mergeCells count="6">
    <mergeCell ref="E110:H110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175 - Hotel kráľová Studň...</vt:lpstr>
      <vt:lpstr>'175 - Hotel kráľová Studň...'!Názvy_tlače</vt:lpstr>
      <vt:lpstr>'Rekapitulácia stavby'!Názvy_tlače</vt:lpstr>
      <vt:lpstr>'175 - Hotel kráľová Studň...'!Oblasť_tlače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MONT18\Michal</dc:creator>
  <cp:lastModifiedBy>Vierka</cp:lastModifiedBy>
  <dcterms:created xsi:type="dcterms:W3CDTF">2022-09-21T06:22:16Z</dcterms:created>
  <dcterms:modified xsi:type="dcterms:W3CDTF">2022-09-27T11:32:24Z</dcterms:modified>
</cp:coreProperties>
</file>